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10" firstSheet="2" activeTab="2"/>
  </bookViews>
  <sheets>
    <sheet name="WQJNKNS" sheetId="1" state="hidden" r:id="rId1"/>
    <sheet name="贫困县整合" sheetId="2" state="hidden" r:id="rId2"/>
    <sheet name="资金预算表" sheetId="3" r:id="rId3"/>
    <sheet name="汇总表" sheetId="4" state="hidden" r:id="rId4"/>
    <sheet name="社会保险补助费" sheetId="5" state="hidden" r:id="rId5"/>
    <sheet name="政策性社会性支出" sheetId="6" state="hidden" r:id="rId6"/>
    <sheet name="改革奖励补助" sheetId="7" state="hidden" r:id="rId7"/>
    <sheet name="完善退耕还林补助" sheetId="8" state="hidden" r:id="rId8"/>
    <sheet name="预拨2020年新一轮退耕还林补助" sheetId="9" state="hidden" r:id="rId9"/>
    <sheet name="草原生态修复治理补助" sheetId="10" state="hidden" r:id="rId10"/>
  </sheets>
  <definedNames>
    <definedName name="_xlnm.Print_Titles" localSheetId="3">'汇总表'!$1:$3</definedName>
    <definedName name="_xlnm.Print_Titles" localSheetId="1">'贫困县整合'!$1:$3</definedName>
    <definedName name="_xlnm.Print_Titles" localSheetId="4">'社会保险补助费'!$1:$4</definedName>
    <definedName name="_xlnm.Print_Titles" localSheetId="8">'预拨2020年新一轮退耕还林补助'!$1:$4</definedName>
    <definedName name="_xlnm.Print_Titles" localSheetId="5">'政策性社会性支出'!$1:$5</definedName>
    <definedName name="_xlnm.Print_Titles" localSheetId="2">'资金预算表'!$2:$4</definedName>
  </definedNames>
  <calcPr fullCalcOnLoad="1"/>
</workbook>
</file>

<file path=xl/sharedStrings.xml><?xml version="1.0" encoding="utf-8"?>
<sst xmlns="http://schemas.openxmlformats.org/spreadsheetml/2006/main" count="1060" uniqueCount="494">
  <si>
    <t>预拨2020年中央财政林业生态恢复保护资金安排建议（贫困县）</t>
  </si>
  <si>
    <t>序号</t>
  </si>
  <si>
    <t>单位名称</t>
  </si>
  <si>
    <t>计算后总计</t>
  </si>
  <si>
    <t>行业因素（40%）</t>
  </si>
  <si>
    <t>贫困因素（60%）</t>
  </si>
  <si>
    <t>草原生态修复治理补助</t>
  </si>
  <si>
    <t>行业因素分配资金</t>
  </si>
  <si>
    <t>2018年末县级建档立卡人口数（万人）</t>
  </si>
  <si>
    <t>2018年末县级贫困发生率（%）</t>
  </si>
  <si>
    <t>县级年末贫困人口分值（权重80）</t>
  </si>
  <si>
    <t>县级年末贫困发生率分值（权重20）</t>
  </si>
  <si>
    <t>总分</t>
  </si>
  <si>
    <t>总分系数</t>
  </si>
  <si>
    <t>客观因素测算分配资金</t>
  </si>
  <si>
    <t>合计</t>
  </si>
  <si>
    <t>—</t>
  </si>
  <si>
    <t>一</t>
  </si>
  <si>
    <t>昆明市</t>
  </si>
  <si>
    <t>东川区</t>
  </si>
  <si>
    <t>禄劝县</t>
  </si>
  <si>
    <t>二</t>
  </si>
  <si>
    <t>昭通市</t>
  </si>
  <si>
    <t>鲁甸县</t>
  </si>
  <si>
    <t>盐津县</t>
  </si>
  <si>
    <t>永善县</t>
  </si>
  <si>
    <t>三</t>
  </si>
  <si>
    <t>曲靖市</t>
  </si>
  <si>
    <t>罗平县</t>
  </si>
  <si>
    <t>富源县</t>
  </si>
  <si>
    <t>会泽县</t>
  </si>
  <si>
    <t>四</t>
  </si>
  <si>
    <t>楚雄州</t>
  </si>
  <si>
    <t>牟定县</t>
  </si>
  <si>
    <t>南华县</t>
  </si>
  <si>
    <t>大姚县</t>
  </si>
  <si>
    <t>武定县</t>
  </si>
  <si>
    <t>五</t>
  </si>
  <si>
    <t>红河州</t>
  </si>
  <si>
    <t>绿春县</t>
  </si>
  <si>
    <t>六</t>
  </si>
  <si>
    <t>文山州</t>
  </si>
  <si>
    <t>砚山县</t>
  </si>
  <si>
    <t>丘北县</t>
  </si>
  <si>
    <t>广南县</t>
  </si>
  <si>
    <t>七</t>
  </si>
  <si>
    <t>大理州</t>
  </si>
  <si>
    <t>鹤庆县</t>
  </si>
  <si>
    <t>八</t>
  </si>
  <si>
    <t>保山市</t>
  </si>
  <si>
    <t>隆阳区</t>
  </si>
  <si>
    <t>昌宁县</t>
  </si>
  <si>
    <t>九</t>
  </si>
  <si>
    <t>丽江市</t>
  </si>
  <si>
    <t>玉龙县</t>
  </si>
  <si>
    <t>永胜县</t>
  </si>
  <si>
    <t>宁蒗县</t>
  </si>
  <si>
    <t>十</t>
  </si>
  <si>
    <t>怒江州</t>
  </si>
  <si>
    <t>泸水市</t>
  </si>
  <si>
    <t>福贡县</t>
  </si>
  <si>
    <t>贡山县</t>
  </si>
  <si>
    <t>兰坪县</t>
  </si>
  <si>
    <t>十一</t>
  </si>
  <si>
    <t>迪庆州</t>
  </si>
  <si>
    <t>香格里拉县</t>
  </si>
  <si>
    <t>德钦县</t>
  </si>
  <si>
    <t>维西县</t>
  </si>
  <si>
    <t>十二</t>
  </si>
  <si>
    <t>临沧市</t>
  </si>
  <si>
    <t>临翔区</t>
  </si>
  <si>
    <t>凤庆县</t>
  </si>
  <si>
    <t>云县</t>
  </si>
  <si>
    <t>耿马县</t>
  </si>
  <si>
    <t>附件1</t>
  </si>
  <si>
    <t>2020年中央财政林业草原生态保护恢复资金提前下达表</t>
  </si>
  <si>
    <t>单位：万元</t>
  </si>
  <si>
    <t>县市（单位）名称</t>
  </si>
  <si>
    <t>总计</t>
  </si>
  <si>
    <t>天保工程社会保险补助</t>
  </si>
  <si>
    <t>天保工程政社性支出补助</t>
  </si>
  <si>
    <t>天保工程改革奖励补助支出</t>
  </si>
  <si>
    <t>高速公路美化绿化补助</t>
  </si>
  <si>
    <t>完善退耕还林政策补助</t>
  </si>
  <si>
    <t>新一轮退耕还林还草补助</t>
  </si>
  <si>
    <t>一般公共预算支出功能分类科目</t>
  </si>
  <si>
    <t>政府预算支出经济分类科目</t>
  </si>
  <si>
    <t>科目编码</t>
  </si>
  <si>
    <t>科目名称</t>
  </si>
  <si>
    <t>合  计</t>
  </si>
  <si>
    <t>县市小计</t>
  </si>
  <si>
    <t>节能环保支出</t>
  </si>
  <si>
    <t>转移性支出</t>
  </si>
  <si>
    <t>楚雄市</t>
  </si>
  <si>
    <t>双柏县</t>
  </si>
  <si>
    <t>姚安县</t>
  </si>
  <si>
    <t>永仁县</t>
  </si>
  <si>
    <t>元谋县</t>
  </si>
  <si>
    <t>禄丰县</t>
  </si>
  <si>
    <t>州级小计</t>
  </si>
  <si>
    <t>1、</t>
  </si>
  <si>
    <t>云南省楚雄林业局</t>
  </si>
  <si>
    <t>社会保险补助</t>
  </si>
  <si>
    <t>社会保障缴费</t>
  </si>
  <si>
    <t>2、</t>
  </si>
  <si>
    <t>楚雄州林业和草原局</t>
  </si>
  <si>
    <t>其他天然林保护支出</t>
  </si>
  <si>
    <t>机关商品和服务支出</t>
  </si>
  <si>
    <t>3、</t>
  </si>
  <si>
    <t>草原管理</t>
  </si>
  <si>
    <t>4、</t>
  </si>
  <si>
    <t>楚雄州森林公安局</t>
  </si>
  <si>
    <t>政策性社会性支出补助</t>
  </si>
  <si>
    <t>机关资本性支出（一）</t>
  </si>
  <si>
    <t>5、</t>
  </si>
  <si>
    <t>州林业和草原资源监测站</t>
  </si>
  <si>
    <t>对事业单位经常性补助</t>
  </si>
  <si>
    <t>6、</t>
  </si>
  <si>
    <t>州林业和草原有害生物防治检疫局</t>
  </si>
  <si>
    <t>预拨2020年中央财政林业生态恢复保护资金安排建议</t>
  </si>
  <si>
    <t>天然林停伐补助</t>
  </si>
  <si>
    <t>昆明市市级</t>
  </si>
  <si>
    <t>五华区</t>
  </si>
  <si>
    <t>盘龙区</t>
  </si>
  <si>
    <t>官渡区</t>
  </si>
  <si>
    <t>西山区</t>
  </si>
  <si>
    <t>呈贡区</t>
  </si>
  <si>
    <t>晋宁县</t>
  </si>
  <si>
    <t>富民县</t>
  </si>
  <si>
    <t>宜良县</t>
  </si>
  <si>
    <t>石林县</t>
  </si>
  <si>
    <t>寻甸县</t>
  </si>
  <si>
    <t>安宁市</t>
  </si>
  <si>
    <t>嵩明县</t>
  </si>
  <si>
    <t>昭通市市级</t>
  </si>
  <si>
    <t>昭阳区</t>
  </si>
  <si>
    <t>巧家县</t>
  </si>
  <si>
    <t>大关县</t>
  </si>
  <si>
    <t>绥江县</t>
  </si>
  <si>
    <t>彝良县</t>
  </si>
  <si>
    <t>威信县</t>
  </si>
  <si>
    <t>水富县</t>
  </si>
  <si>
    <t>镇雄县</t>
  </si>
  <si>
    <t>曲靖市市级</t>
  </si>
  <si>
    <t>麒麟区</t>
  </si>
  <si>
    <t>马龙县</t>
  </si>
  <si>
    <t>陆良县</t>
  </si>
  <si>
    <t>师宗县</t>
  </si>
  <si>
    <t>沾益县</t>
  </si>
  <si>
    <t>宣威市</t>
  </si>
  <si>
    <t>楚雄州州级</t>
  </si>
  <si>
    <t>玉溪市</t>
  </si>
  <si>
    <t>玉溪市市级</t>
  </si>
  <si>
    <t>红塔区</t>
  </si>
  <si>
    <t>江川县</t>
  </si>
  <si>
    <t>澄江县</t>
  </si>
  <si>
    <t>通海县</t>
  </si>
  <si>
    <t>华宁县</t>
  </si>
  <si>
    <t>易门县</t>
  </si>
  <si>
    <t>峨山县</t>
  </si>
  <si>
    <t>新平县</t>
  </si>
  <si>
    <t>元江县</t>
  </si>
  <si>
    <t>红河州州级</t>
  </si>
  <si>
    <t>个旧市</t>
  </si>
  <si>
    <t>开远市</t>
  </si>
  <si>
    <t>弥勒县</t>
  </si>
  <si>
    <t>蒙自市</t>
  </si>
  <si>
    <t>屏边县</t>
  </si>
  <si>
    <t>建水县</t>
  </si>
  <si>
    <t>石屏县</t>
  </si>
  <si>
    <t>泸西县</t>
  </si>
  <si>
    <t>元阳县</t>
  </si>
  <si>
    <t>红河县</t>
  </si>
  <si>
    <t>金平县</t>
  </si>
  <si>
    <t>河口县</t>
  </si>
  <si>
    <t>文山州州级</t>
  </si>
  <si>
    <t>文山市</t>
  </si>
  <si>
    <t>西畴县</t>
  </si>
  <si>
    <t>麻栗坡县</t>
  </si>
  <si>
    <t>马关县</t>
  </si>
  <si>
    <t>富宁县</t>
  </si>
  <si>
    <t>普洱市</t>
  </si>
  <si>
    <t>普洱市市级</t>
  </si>
  <si>
    <t>思茅区</t>
  </si>
  <si>
    <t>宁洱县</t>
  </si>
  <si>
    <t>墨江县</t>
  </si>
  <si>
    <t>景东县</t>
  </si>
  <si>
    <t>景谷县</t>
  </si>
  <si>
    <t>镇沅县</t>
  </si>
  <si>
    <t>江城县</t>
  </si>
  <si>
    <t>孟连县</t>
  </si>
  <si>
    <t>澜沧县</t>
  </si>
  <si>
    <t>西盟县</t>
  </si>
  <si>
    <t>西双版纳州</t>
  </si>
  <si>
    <t>西双版纳州州级</t>
  </si>
  <si>
    <t>景洪市</t>
  </si>
  <si>
    <t>勐海县</t>
  </si>
  <si>
    <t>勐腊县</t>
  </si>
  <si>
    <t>大理州州级</t>
  </si>
  <si>
    <t>大理市</t>
  </si>
  <si>
    <t>漾濞县</t>
  </si>
  <si>
    <t>祥云县</t>
  </si>
  <si>
    <t>宾川县</t>
  </si>
  <si>
    <t>弥渡县</t>
  </si>
  <si>
    <t>南涧县</t>
  </si>
  <si>
    <t>巍山县</t>
  </si>
  <si>
    <t>永平县</t>
  </si>
  <si>
    <t>云龙县</t>
  </si>
  <si>
    <t>洱源县</t>
  </si>
  <si>
    <t>剑川县</t>
  </si>
  <si>
    <t>十三</t>
  </si>
  <si>
    <t>保山市市级</t>
  </si>
  <si>
    <t>施甸县</t>
  </si>
  <si>
    <t>龙陵县</t>
  </si>
  <si>
    <t>十四</t>
  </si>
  <si>
    <t>腾冲市</t>
  </si>
  <si>
    <t>十五</t>
  </si>
  <si>
    <t>丽江市市级</t>
  </si>
  <si>
    <t>古城区</t>
  </si>
  <si>
    <t>华坪县</t>
  </si>
  <si>
    <t>十六</t>
  </si>
  <si>
    <t>德宏州</t>
  </si>
  <si>
    <t>德宏州州级</t>
  </si>
  <si>
    <t>瑞丽市</t>
  </si>
  <si>
    <t>芒市</t>
  </si>
  <si>
    <t>梁河县</t>
  </si>
  <si>
    <t>盈江县</t>
  </si>
  <si>
    <t>陇川县</t>
  </si>
  <si>
    <t>十七</t>
  </si>
  <si>
    <t>怒江州州级</t>
  </si>
  <si>
    <t>十八</t>
  </si>
  <si>
    <t>迪庆州州级</t>
  </si>
  <si>
    <t>十九</t>
  </si>
  <si>
    <t>临沧市市级</t>
  </si>
  <si>
    <t>永德县</t>
  </si>
  <si>
    <t>镇康县</t>
  </si>
  <si>
    <t>双江县</t>
  </si>
  <si>
    <t>沧源县</t>
  </si>
  <si>
    <t>二十</t>
  </si>
  <si>
    <t>省级单位</t>
  </si>
  <si>
    <t>省林业和草原局</t>
  </si>
  <si>
    <t>省林业社会保险中心</t>
  </si>
  <si>
    <t>省森林公安局</t>
  </si>
  <si>
    <t>云南森林自然中心</t>
  </si>
  <si>
    <t>省林科院</t>
  </si>
  <si>
    <t>省林检局</t>
  </si>
  <si>
    <t>省规划院昆明分院</t>
  </si>
  <si>
    <t>省草地动物科学研究院</t>
  </si>
  <si>
    <t>预拨2020年天保工程社会保险补助经费安排表</t>
  </si>
  <si>
    <t>单位：人、万元</t>
  </si>
  <si>
    <t>单位</t>
  </si>
  <si>
    <t>本次下达</t>
  </si>
  <si>
    <t>职工人数</t>
  </si>
  <si>
    <t>小计</t>
  </si>
  <si>
    <t>离休干部医疗统筹</t>
  </si>
  <si>
    <t>参保人数</t>
  </si>
  <si>
    <t>离休人员</t>
  </si>
  <si>
    <t>一、昆明市</t>
  </si>
  <si>
    <t>（一）晋宁县</t>
  </si>
  <si>
    <t>麻大山林场</t>
  </si>
  <si>
    <t>木材公司</t>
  </si>
  <si>
    <t>二、昭通市</t>
  </si>
  <si>
    <t>（一）永善县</t>
  </si>
  <si>
    <t>茂林林场</t>
  </si>
  <si>
    <t>（二）绥江县</t>
  </si>
  <si>
    <t>绥江县木制品加工厂</t>
  </si>
  <si>
    <t>三、镇雄县</t>
  </si>
  <si>
    <t>镇雄县林产公司</t>
  </si>
  <si>
    <t>四、曲靖市</t>
  </si>
  <si>
    <t>（一）市级</t>
  </si>
  <si>
    <t>云南省曲靖贮木场</t>
  </si>
  <si>
    <t>（二）麒麟区</t>
  </si>
  <si>
    <t>南盘江林业局曲靖木材加工厂</t>
  </si>
  <si>
    <t>（三）马龙县</t>
  </si>
  <si>
    <t>马龙区木材公司</t>
  </si>
  <si>
    <t>（四）罗平县</t>
  </si>
  <si>
    <t>罗平县滙艮木材有限责任公司</t>
  </si>
  <si>
    <t>罗平南盘江林工商开发公司</t>
  </si>
  <si>
    <t>（五）师宗县</t>
  </si>
  <si>
    <t>师宗县木材公司</t>
  </si>
  <si>
    <t>师宗县南盘江林业局</t>
  </si>
  <si>
    <t>（六）沾益县</t>
  </si>
  <si>
    <t>九龙山苗圃</t>
  </si>
  <si>
    <t>五、宣威市</t>
  </si>
  <si>
    <t>六、玉溪市</t>
  </si>
  <si>
    <t>（一）新平县</t>
  </si>
  <si>
    <t>森工局</t>
  </si>
  <si>
    <t>曼丫林场</t>
  </si>
  <si>
    <t>七、楚雄州</t>
  </si>
  <si>
    <t>（一）州级</t>
  </si>
  <si>
    <t>森茂公司</t>
  </si>
  <si>
    <t>林源公司</t>
  </si>
  <si>
    <t>晋德公司</t>
  </si>
  <si>
    <t>服务公司</t>
  </si>
  <si>
    <t>（二）楚雄市</t>
  </si>
  <si>
    <t>新村林场</t>
  </si>
  <si>
    <t>白依河林场</t>
  </si>
  <si>
    <t>旧关林场</t>
  </si>
  <si>
    <t>（三）双柏县</t>
  </si>
  <si>
    <t>国有林场</t>
  </si>
  <si>
    <t>妥甸森林管护所</t>
  </si>
  <si>
    <t>马龙河森林管护所</t>
  </si>
  <si>
    <t>独田森林管护所</t>
  </si>
  <si>
    <t>鄂嘉森林管护所</t>
  </si>
  <si>
    <t>法裱森林管护所</t>
  </si>
  <si>
    <t>（四）大姚县</t>
  </si>
  <si>
    <t>大姚县国有林场</t>
  </si>
  <si>
    <t>（五）永仁县</t>
  </si>
  <si>
    <t>永仁县国有林场</t>
  </si>
  <si>
    <t>（六）元谋县</t>
  </si>
  <si>
    <t>县木材站</t>
  </si>
  <si>
    <t>八、红河州</t>
  </si>
  <si>
    <t>（一）开远市</t>
  </si>
  <si>
    <t>大坪寨林场</t>
  </si>
  <si>
    <t>林业综合厂</t>
  </si>
  <si>
    <t>（二）弥勒县</t>
  </si>
  <si>
    <t>江边林业局</t>
  </si>
  <si>
    <t>九、文山州</t>
  </si>
  <si>
    <t>（一）丘北县</t>
  </si>
  <si>
    <t>丘北南盘江三林场</t>
  </si>
  <si>
    <t>丘北南盘江五林场</t>
  </si>
  <si>
    <t>丘北江边蚌常林场</t>
  </si>
  <si>
    <t>丘北江边冲头林场</t>
  </si>
  <si>
    <t>丘北江边五槽林场</t>
  </si>
  <si>
    <t>清水江林业局（丘北）</t>
  </si>
  <si>
    <t>（二）广南县</t>
  </si>
  <si>
    <t>清水江林业局（广南）</t>
  </si>
  <si>
    <t>十、普洱市</t>
  </si>
  <si>
    <t>（一）卫国林业局</t>
  </si>
  <si>
    <t>（二）景东林业局</t>
  </si>
  <si>
    <t>（三）墨江林业局</t>
  </si>
  <si>
    <t>十一、西双版纳州</t>
  </si>
  <si>
    <t>西双版纳明远林业有限公司</t>
  </si>
  <si>
    <t>西双版纳清山林业有限公司</t>
  </si>
  <si>
    <t>西双版纳青松林业有限公司</t>
  </si>
  <si>
    <t>（二）景洪市</t>
  </si>
  <si>
    <t>（三）勐海县</t>
  </si>
  <si>
    <t>勐海康寿林业有限公司</t>
  </si>
  <si>
    <t>勐海县金华林业有限公司</t>
  </si>
  <si>
    <t>勐阿林业发展有限公司</t>
  </si>
  <si>
    <t>勐海佛海林业有限公司</t>
  </si>
  <si>
    <t>布朗山林业发展有限公司</t>
  </si>
  <si>
    <t>宏盛发展林业有限公司</t>
  </si>
  <si>
    <t>（三）勐腊县</t>
  </si>
  <si>
    <t>十二、大理州</t>
  </si>
  <si>
    <t>（一）大理市</t>
  </si>
  <si>
    <t>下关栲胶厂</t>
  </si>
  <si>
    <t>云台山林业局</t>
  </si>
  <si>
    <t>榆林公司</t>
  </si>
  <si>
    <t>下关天保站</t>
  </si>
  <si>
    <t>（二）永平县</t>
  </si>
  <si>
    <t>永平北斗林场</t>
  </si>
  <si>
    <t>（三）云龙县</t>
  </si>
  <si>
    <t>云龙团结林场</t>
  </si>
  <si>
    <t>（四）洱源县</t>
  </si>
  <si>
    <t>西山林场</t>
  </si>
  <si>
    <t>洱源县木材公司</t>
  </si>
  <si>
    <t>（五）剑川县</t>
  </si>
  <si>
    <t>红旗林业局</t>
  </si>
  <si>
    <t>林兴木材有限公司</t>
  </si>
  <si>
    <t>林产品开发公司</t>
  </si>
  <si>
    <t>（六）巍山县</t>
  </si>
  <si>
    <t>漾江林业局</t>
  </si>
  <si>
    <t>（七）漾濞县</t>
  </si>
  <si>
    <t>云南省云台山林业局漾濞跃进林场</t>
  </si>
  <si>
    <t>十三、丽江市</t>
  </si>
  <si>
    <t>（一）古城区</t>
  </si>
  <si>
    <t>市属天保工程处</t>
  </si>
  <si>
    <t>（二）玉龙县</t>
  </si>
  <si>
    <t>黑白水林业局</t>
  </si>
  <si>
    <t>巨甸林业局</t>
  </si>
  <si>
    <t>森龙公司</t>
  </si>
  <si>
    <t>（三）永胜县</t>
  </si>
  <si>
    <t>碧泉林业局</t>
  </si>
  <si>
    <t>森泰公司</t>
  </si>
  <si>
    <t>（四）宁蒗县</t>
  </si>
  <si>
    <t>宁蒗林业局</t>
  </si>
  <si>
    <t>宁蒗二分局</t>
  </si>
  <si>
    <t>宁蒗三分局</t>
  </si>
  <si>
    <t>（五）华坪县</t>
  </si>
  <si>
    <t>华坪林业局</t>
  </si>
  <si>
    <t>林产公司</t>
  </si>
  <si>
    <t>十四、怒江州</t>
  </si>
  <si>
    <t>（一）泸水县</t>
  </si>
  <si>
    <t>泸水市木材公司天保所</t>
  </si>
  <si>
    <t>（二）福贡县</t>
  </si>
  <si>
    <t>沙瓦天保所</t>
  </si>
  <si>
    <t>（三）兰坪县</t>
  </si>
  <si>
    <t>通河天保所</t>
  </si>
  <si>
    <t>长岩山天保所</t>
  </si>
  <si>
    <t>金河天保所</t>
  </si>
  <si>
    <t>（四）贡山县</t>
  </si>
  <si>
    <t>丹珠天保所</t>
  </si>
  <si>
    <t xml:space="preserve"> 嘎拉博天保所</t>
  </si>
  <si>
    <t>十五、迪庆州</t>
  </si>
  <si>
    <t>（一）香格里拉县</t>
  </si>
  <si>
    <t>（二）维西县</t>
  </si>
  <si>
    <t>（三）德钦县</t>
  </si>
  <si>
    <t>十六、省林业社会保险中心</t>
  </si>
  <si>
    <t>（一）云南林业物资公司</t>
  </si>
  <si>
    <t>（二）大旧庄贮木场</t>
  </si>
  <si>
    <t>（三）林业运输总公司</t>
  </si>
  <si>
    <t>（四）甸尾贮木场</t>
  </si>
  <si>
    <t>（五）金沙江森工管理局</t>
  </si>
  <si>
    <t>（六）林产品工业总公司</t>
  </si>
  <si>
    <t>（七）林业工程总公司</t>
  </si>
  <si>
    <t>（八）省木材公司</t>
  </si>
  <si>
    <t>（九）林业培训中心</t>
  </si>
  <si>
    <t>十七、省林业和草原局（金沙江木材水运局）</t>
  </si>
  <si>
    <t>十八、云南森林自然中心（金殿林场）</t>
  </si>
  <si>
    <t>预拨2020年天保工程政策性社会性支出补助安排表</t>
  </si>
  <si>
    <t>实施单位</t>
  </si>
  <si>
    <t>政社性人员</t>
  </si>
  <si>
    <t>备注</t>
  </si>
  <si>
    <t>医院</t>
  </si>
  <si>
    <t>公安</t>
  </si>
  <si>
    <t>市  级</t>
  </si>
  <si>
    <t>州  级</t>
  </si>
  <si>
    <t>其中：卫国林业局</t>
  </si>
  <si>
    <t xml:space="preserve">      景东林业局</t>
  </si>
  <si>
    <t xml:space="preserve">      墨江林业局</t>
  </si>
  <si>
    <t xml:space="preserve">    其中：云台山林业局</t>
  </si>
  <si>
    <t xml:space="preserve">    其中：红旗林业局</t>
  </si>
  <si>
    <t xml:space="preserve">    其中：漾江林业局</t>
  </si>
  <si>
    <t>省级</t>
  </si>
  <si>
    <t>用于接收原金沙江水上森林公安局民警人员经费、公用经费。</t>
  </si>
  <si>
    <t>用于森林公安信息化建设。</t>
  </si>
  <si>
    <t>省林业厅（金沙江木材水运局）</t>
  </si>
  <si>
    <t>预拨2020年天保工程改革奖励补助安排表</t>
  </si>
  <si>
    <t>单  位</t>
  </si>
  <si>
    <t>金  额</t>
  </si>
  <si>
    <t>工程管   理经费</t>
  </si>
  <si>
    <t>管护费缺口</t>
  </si>
  <si>
    <t>“双中心”建设</t>
  </si>
  <si>
    <t>三、曲靖市</t>
  </si>
  <si>
    <t>四、玉溪市</t>
  </si>
  <si>
    <t>五、保山市</t>
  </si>
  <si>
    <t>六、楚雄州</t>
  </si>
  <si>
    <t>七、红河州</t>
  </si>
  <si>
    <t>八、文山州</t>
  </si>
  <si>
    <t>九、德宏州</t>
  </si>
  <si>
    <t>十六、临沧市</t>
  </si>
  <si>
    <t>十七、云南森林自然中心</t>
  </si>
  <si>
    <t>管护费缺口补助</t>
  </si>
  <si>
    <t>十八、省林草局</t>
  </si>
  <si>
    <t>天保工程工作经费169万元，2020年林业专项资金绩效评价工作经费279万元，数字林业展馆建设经费1100万元</t>
  </si>
  <si>
    <t>预拨2020年退耕还林完善政策补助资金安排表</t>
  </si>
  <si>
    <t>单位：亩、万元</t>
  </si>
  <si>
    <t>州市</t>
  </si>
  <si>
    <t>2005年</t>
  </si>
  <si>
    <t>2006年</t>
  </si>
  <si>
    <t>合计面积</t>
  </si>
  <si>
    <t>国家实际下拨
应兑现金额</t>
  </si>
  <si>
    <t>生态林面积</t>
  </si>
  <si>
    <t>全省合计</t>
  </si>
  <si>
    <t>注：2020年度完善政策补贴兑现资金包含以下两个方面：</t>
  </si>
  <si>
    <r>
      <t xml:space="preserve">    1、2005--2006二个计划年度，退耕地还</t>
    </r>
    <r>
      <rPr>
        <sz val="10"/>
        <color indexed="12"/>
        <rFont val="宋体"/>
        <family val="0"/>
      </rPr>
      <t>生态林</t>
    </r>
    <r>
      <rPr>
        <sz val="10"/>
        <rFont val="宋体"/>
        <family val="0"/>
      </rPr>
      <t>，经阶段验收合格且界定为生态林的面积。两个兑现周期计16年。</t>
    </r>
  </si>
  <si>
    <t>预拨2020年新一轮退耕还林补助资金安排表</t>
  </si>
  <si>
    <t>单位：万亩、万元</t>
  </si>
  <si>
    <t>地区</t>
  </si>
  <si>
    <t>2020年应补助资金</t>
  </si>
  <si>
    <t>2016年新一轮退耕还林</t>
  </si>
  <si>
    <t>2018年新一轮退耕还林</t>
  </si>
  <si>
    <t>还林任务</t>
  </si>
  <si>
    <t>资金</t>
  </si>
  <si>
    <t>还草任务</t>
  </si>
  <si>
    <t>一、</t>
  </si>
  <si>
    <t>二、</t>
  </si>
  <si>
    <t>三、</t>
  </si>
  <si>
    <t>四、</t>
  </si>
  <si>
    <t>五、</t>
  </si>
  <si>
    <t>六、</t>
  </si>
  <si>
    <t>蒙自县</t>
  </si>
  <si>
    <t>七、</t>
  </si>
  <si>
    <t>八、</t>
  </si>
  <si>
    <t>九、</t>
  </si>
  <si>
    <t>西双版纳</t>
  </si>
  <si>
    <t>十、</t>
  </si>
  <si>
    <t>十一、</t>
  </si>
  <si>
    <t>十二、</t>
  </si>
  <si>
    <t>十三、</t>
  </si>
  <si>
    <t>十四、</t>
  </si>
  <si>
    <t>泸水县</t>
  </si>
  <si>
    <t>十五、</t>
  </si>
  <si>
    <t>十六、</t>
  </si>
  <si>
    <t>预拨2020年中央财政草原生态修复治理补助资金安排表</t>
  </si>
  <si>
    <t>退化草原生态修复治理项目</t>
  </si>
  <si>
    <t>有害生物防治项目</t>
  </si>
  <si>
    <t>草原管护经费</t>
  </si>
  <si>
    <t>省林草局</t>
  </si>
  <si>
    <t>林科院</t>
  </si>
  <si>
    <t>林检局</t>
  </si>
  <si>
    <t>规划院昆明分院</t>
  </si>
  <si>
    <t>草地动物科学研究院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</si>
</sst>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  <numFmt numFmtId="179" formatCode="0_ "/>
    <numFmt numFmtId="180" formatCode="0_);[Red]\(0\)"/>
    <numFmt numFmtId="181" formatCode="0.0000_ "/>
  </numFmts>
  <fonts count="52">
    <font>
      <sz val="12"/>
      <name val="宋体"/>
      <family val="0"/>
    </font>
    <font>
      <sz val="14"/>
      <name val="方正仿宋简体"/>
      <family val="4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sz val="10"/>
      <name val="宋体"/>
      <family val="0"/>
    </font>
    <font>
      <b/>
      <sz val="10"/>
      <name val="仿宋"/>
      <family val="3"/>
    </font>
    <font>
      <b/>
      <sz val="10"/>
      <name val="Times New Roman"/>
      <family val="1"/>
    </font>
    <font>
      <sz val="10"/>
      <name val="仿宋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sz val="16"/>
      <name val="华文仿宋"/>
      <family val="0"/>
    </font>
    <font>
      <b/>
      <sz val="11"/>
      <color indexed="8"/>
      <name val="宋体"/>
      <family val="0"/>
    </font>
    <font>
      <sz val="11"/>
      <color indexed="8"/>
      <name val="方正黑体_GBK"/>
      <family val="0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方正楷体_GBK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12"/>
      <name val="宋体"/>
      <family val="0"/>
    </font>
    <font>
      <sz val="11"/>
      <color theme="1"/>
      <name val="方正黑体_GBK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34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5" fillId="0" borderId="3" applyNumberFormat="0" applyFill="0" applyAlignment="0" applyProtection="0"/>
    <xf numFmtId="0" fontId="34" fillId="7" borderId="0" applyNumberFormat="0" applyBorder="0" applyAlignment="0" applyProtection="0"/>
    <xf numFmtId="0" fontId="37" fillId="0" borderId="4" applyNumberFormat="0" applyFill="0" applyAlignment="0" applyProtection="0"/>
    <xf numFmtId="0" fontId="34" fillId="3" borderId="0" applyNumberFormat="0" applyBorder="0" applyAlignment="0" applyProtection="0"/>
    <xf numFmtId="0" fontId="32" fillId="2" borderId="5" applyNumberFormat="0" applyAlignment="0" applyProtection="0"/>
    <xf numFmtId="0" fontId="43" fillId="2" borderId="1" applyNumberFormat="0" applyAlignment="0" applyProtection="0"/>
    <xf numFmtId="0" fontId="0" fillId="0" borderId="0">
      <alignment/>
      <protection/>
    </xf>
    <xf numFmtId="0" fontId="44" fillId="8" borderId="6" applyNumberFormat="0" applyAlignment="0" applyProtection="0"/>
    <xf numFmtId="0" fontId="5" fillId="9" borderId="0" applyNumberFormat="0" applyBorder="0" applyAlignment="0" applyProtection="0"/>
    <xf numFmtId="0" fontId="34" fillId="10" borderId="0" applyNumberFormat="0" applyBorder="0" applyAlignment="0" applyProtection="0"/>
    <xf numFmtId="0" fontId="45" fillId="0" borderId="7" applyNumberFormat="0" applyFill="0" applyAlignment="0" applyProtection="0"/>
    <xf numFmtId="0" fontId="0" fillId="0" borderId="0">
      <alignment/>
      <protection/>
    </xf>
    <xf numFmtId="0" fontId="19" fillId="0" borderId="8" applyNumberFormat="0" applyFill="0" applyAlignment="0" applyProtection="0"/>
    <xf numFmtId="0" fontId="46" fillId="9" borderId="0" applyNumberFormat="0" applyBorder="0" applyAlignment="0" applyProtection="0"/>
    <xf numFmtId="0" fontId="47" fillId="11" borderId="0" applyNumberFormat="0" applyBorder="0" applyAlignment="0" applyProtection="0"/>
    <xf numFmtId="0" fontId="5" fillId="12" borderId="0" applyNumberFormat="0" applyBorder="0" applyAlignment="0" applyProtection="0"/>
    <xf numFmtId="0" fontId="3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4" fillId="8" borderId="0" applyNumberFormat="0" applyBorder="0" applyAlignment="0" applyProtection="0"/>
    <xf numFmtId="0" fontId="3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34" fillId="16" borderId="0" applyNumberFormat="0" applyBorder="0" applyAlignment="0" applyProtection="0"/>
    <xf numFmtId="0" fontId="5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4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</cellStyleXfs>
  <cellXfs count="25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9" xfId="71" applyNumberFormat="1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9" xfId="71" applyNumberFormat="1" applyFont="1" applyFill="1" applyBorder="1" applyAlignment="1">
      <alignment horizontal="center" vertical="center" wrapText="1"/>
      <protection/>
    </xf>
    <xf numFmtId="176" fontId="4" fillId="0" borderId="9" xfId="71" applyNumberFormat="1" applyFont="1" applyFill="1" applyBorder="1" applyAlignment="1">
      <alignment horizontal="center" vertical="center" wrapText="1"/>
      <protection/>
    </xf>
    <xf numFmtId="176" fontId="4" fillId="0" borderId="9" xfId="7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71" applyNumberFormat="1" applyFont="1" applyFill="1" applyBorder="1" applyAlignment="1">
      <alignment vertical="center" wrapText="1"/>
      <protection/>
    </xf>
    <xf numFmtId="0" fontId="2" fillId="0" borderId="9" xfId="71" applyNumberFormat="1" applyFont="1" applyFill="1" applyBorder="1" applyAlignment="1">
      <alignment vertical="center" wrapText="1"/>
      <protection/>
    </xf>
    <xf numFmtId="176" fontId="2" fillId="0" borderId="9" xfId="71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76" fontId="9" fillId="0" borderId="10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176" fontId="11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right" vertical="center" wrapText="1"/>
    </xf>
    <xf numFmtId="177" fontId="9" fillId="0" borderId="9" xfId="0" applyNumberFormat="1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right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9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78" fontId="14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177" fontId="14" fillId="0" borderId="9" xfId="0" applyNumberFormat="1" applyFont="1" applyFill="1" applyBorder="1" applyAlignment="1">
      <alignment horizontal="center" vertical="center"/>
    </xf>
    <xf numFmtId="179" fontId="14" fillId="0" borderId="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177" fontId="14" fillId="0" borderId="15" xfId="0" applyNumberFormat="1" applyFont="1" applyFill="1" applyBorder="1" applyAlignment="1">
      <alignment horizontal="center" vertical="center"/>
    </xf>
    <xf numFmtId="179" fontId="14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71" applyNumberFormat="1" applyFont="1" applyFill="1" applyBorder="1" applyAlignment="1">
      <alignment horizontal="center" vertical="center"/>
      <protection/>
    </xf>
    <xf numFmtId="0" fontId="2" fillId="0" borderId="0" xfId="71" applyFont="1" applyFill="1" applyBorder="1" applyAlignment="1">
      <alignment horizontal="left" vertical="center" wrapText="1"/>
      <protection/>
    </xf>
    <xf numFmtId="177" fontId="2" fillId="0" borderId="0" xfId="71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/>
      <protection/>
    </xf>
    <xf numFmtId="0" fontId="2" fillId="0" borderId="11" xfId="71" applyNumberFormat="1" applyFont="1" applyFill="1" applyBorder="1" applyAlignment="1">
      <alignment horizontal="center" vertical="center" wrapText="1"/>
      <protection/>
    </xf>
    <xf numFmtId="177" fontId="2" fillId="0" borderId="16" xfId="71" applyNumberFormat="1" applyFont="1" applyFill="1" applyBorder="1" applyAlignment="1" applyProtection="1">
      <alignment horizontal="center" vertical="center" wrapText="1"/>
      <protection/>
    </xf>
    <xf numFmtId="177" fontId="2" fillId="0" borderId="17" xfId="71" applyNumberFormat="1" applyFont="1" applyFill="1" applyBorder="1" applyAlignment="1" applyProtection="1">
      <alignment horizontal="center" vertical="center" wrapText="1"/>
      <protection/>
    </xf>
    <xf numFmtId="177" fontId="2" fillId="0" borderId="14" xfId="71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71" applyNumberFormat="1" applyFont="1" applyFill="1" applyBorder="1" applyAlignment="1">
      <alignment horizontal="center" vertical="center" wrapText="1"/>
      <protection/>
    </xf>
    <xf numFmtId="177" fontId="2" fillId="0" borderId="9" xfId="71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80" fontId="2" fillId="0" borderId="11" xfId="71" applyNumberFormat="1" applyFont="1" applyFill="1" applyBorder="1" applyAlignment="1" applyProtection="1">
      <alignment horizontal="center" vertical="center" wrapText="1"/>
      <protection/>
    </xf>
    <xf numFmtId="180" fontId="2" fillId="0" borderId="9" xfId="71" applyNumberFormat="1" applyFont="1" applyFill="1" applyBorder="1" applyAlignment="1" applyProtection="1">
      <alignment horizontal="center" vertical="center" wrapText="1"/>
      <protection/>
    </xf>
    <xf numFmtId="0" fontId="4" fillId="0" borderId="9" xfId="41" applyFont="1" applyFill="1" applyBorder="1" applyAlignment="1">
      <alignment vertical="center"/>
      <protection/>
    </xf>
    <xf numFmtId="177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" fillId="0" borderId="9" xfId="41" applyNumberFormat="1" applyFont="1" applyFill="1" applyBorder="1" applyAlignment="1">
      <alignment vertical="center"/>
      <protection/>
    </xf>
    <xf numFmtId="177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180" fontId="2" fillId="0" borderId="9" xfId="71" applyNumberFormat="1" applyFont="1" applyFill="1" applyBorder="1" applyAlignment="1" applyProtection="1">
      <alignment horizontal="left" vertical="center" wrapText="1"/>
      <protection/>
    </xf>
    <xf numFmtId="180" fontId="2" fillId="0" borderId="9" xfId="71" applyNumberFormat="1" applyFont="1" applyFill="1" applyBorder="1" applyAlignment="1" applyProtection="1">
      <alignment horizontal="center" vertical="center" shrinkToFit="1"/>
      <protection/>
    </xf>
    <xf numFmtId="0" fontId="4" fillId="0" borderId="9" xfId="41" applyFont="1" applyFill="1" applyBorder="1" applyAlignment="1">
      <alignment horizontal="left" vertical="center"/>
      <protection/>
    </xf>
    <xf numFmtId="177" fontId="4" fillId="0" borderId="9" xfId="71" applyNumberFormat="1" applyFont="1" applyFill="1" applyBorder="1" applyAlignment="1" applyProtection="1">
      <alignment horizontal="center" vertical="center" shrinkToFit="1"/>
      <protection/>
    </xf>
    <xf numFmtId="180" fontId="4" fillId="0" borderId="9" xfId="71" applyNumberFormat="1" applyFont="1" applyFill="1" applyBorder="1" applyAlignment="1" applyProtection="1">
      <alignment horizontal="center" vertical="center" shrinkToFit="1"/>
      <protection/>
    </xf>
    <xf numFmtId="0" fontId="2" fillId="0" borderId="9" xfId="41" applyFont="1" applyFill="1" applyBorder="1" applyAlignment="1">
      <alignment vertical="center"/>
      <protection/>
    </xf>
    <xf numFmtId="177" fontId="2" fillId="0" borderId="9" xfId="71" applyNumberFormat="1" applyFont="1" applyFill="1" applyBorder="1" applyAlignment="1">
      <alignment horizontal="center" vertical="center" shrinkToFit="1"/>
      <protection/>
    </xf>
    <xf numFmtId="0" fontId="2" fillId="0" borderId="9" xfId="71" applyFont="1" applyFill="1" applyBorder="1" applyAlignment="1">
      <alignment horizontal="center" vertical="center" shrinkToFit="1"/>
      <protection/>
    </xf>
    <xf numFmtId="0" fontId="2" fillId="0" borderId="9" xfId="71" applyFont="1" applyFill="1" applyBorder="1" applyAlignment="1">
      <alignment horizontal="left" vertical="center" wrapText="1"/>
      <protection/>
    </xf>
    <xf numFmtId="0" fontId="9" fillId="0" borderId="9" xfId="0" applyFont="1" applyFill="1" applyBorder="1" applyAlignment="1">
      <alignment horizontal="center" vertical="center" shrinkToFit="1"/>
    </xf>
    <xf numFmtId="177" fontId="4" fillId="0" borderId="9" xfId="71" applyNumberFormat="1" applyFont="1" applyFill="1" applyBorder="1" applyAlignment="1">
      <alignment horizontal="center" vertical="center" shrinkToFit="1"/>
      <protection/>
    </xf>
    <xf numFmtId="180" fontId="4" fillId="0" borderId="9" xfId="71" applyNumberFormat="1" applyFont="1" applyFill="1" applyBorder="1" applyAlignment="1">
      <alignment horizontal="center" vertical="center" shrinkToFit="1"/>
      <protection/>
    </xf>
    <xf numFmtId="180" fontId="2" fillId="0" borderId="9" xfId="0" applyNumberFormat="1" applyFont="1" applyFill="1" applyBorder="1" applyAlignment="1">
      <alignment horizontal="center" vertical="center" shrinkToFit="1"/>
    </xf>
    <xf numFmtId="177" fontId="2" fillId="0" borderId="9" xfId="71" applyNumberFormat="1" applyFont="1" applyFill="1" applyBorder="1" applyAlignment="1" applyProtection="1">
      <alignment horizontal="center" vertical="center" shrinkToFit="1"/>
      <protection/>
    </xf>
    <xf numFmtId="0" fontId="2" fillId="0" borderId="9" xfId="41" applyFont="1" applyFill="1" applyBorder="1" applyAlignment="1">
      <alignment horizontal="left" vertical="center"/>
      <protection/>
    </xf>
    <xf numFmtId="0" fontId="9" fillId="0" borderId="9" xfId="0" applyFont="1" applyFill="1" applyBorder="1" applyAlignment="1">
      <alignment horizontal="left" vertical="center"/>
    </xf>
    <xf numFmtId="177" fontId="9" fillId="0" borderId="9" xfId="0" applyNumberFormat="1" applyFont="1" applyFill="1" applyBorder="1" applyAlignment="1">
      <alignment horizontal="center" vertical="center" shrinkToFit="1"/>
    </xf>
    <xf numFmtId="180" fontId="4" fillId="0" borderId="9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left" vertical="center" wrapText="1"/>
    </xf>
    <xf numFmtId="180" fontId="9" fillId="0" borderId="9" xfId="0" applyNumberFormat="1" applyFont="1" applyFill="1" applyBorder="1" applyAlignment="1">
      <alignment horizontal="center" vertical="center" shrinkToFit="1"/>
    </xf>
    <xf numFmtId="180" fontId="2" fillId="0" borderId="9" xfId="71" applyNumberFormat="1" applyFont="1" applyFill="1" applyBorder="1" applyAlignment="1">
      <alignment horizontal="center" vertical="center" shrinkToFit="1"/>
      <protection/>
    </xf>
    <xf numFmtId="0" fontId="2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79" fontId="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4" fillId="0" borderId="9" xfId="71" applyNumberFormat="1" applyFont="1" applyFill="1" applyBorder="1" applyAlignment="1" applyProtection="1">
      <alignment horizontal="center" vertical="center" wrapText="1"/>
      <protection locked="0"/>
    </xf>
    <xf numFmtId="177" fontId="4" fillId="0" borderId="9" xfId="71" applyNumberFormat="1" applyFont="1" applyFill="1" applyBorder="1" applyAlignment="1">
      <alignment horizontal="center" vertical="center" wrapText="1"/>
      <protection/>
    </xf>
    <xf numFmtId="177" fontId="2" fillId="0" borderId="9" xfId="71" applyNumberFormat="1" applyFont="1" applyFill="1" applyBorder="1" applyAlignment="1">
      <alignment horizontal="center" vertical="center" wrapText="1"/>
      <protection/>
    </xf>
    <xf numFmtId="0" fontId="2" fillId="0" borderId="12" xfId="71" applyNumberFormat="1" applyFont="1" applyFill="1" applyBorder="1" applyAlignment="1">
      <alignment vertical="center" wrapText="1"/>
      <protection/>
    </xf>
    <xf numFmtId="177" fontId="2" fillId="0" borderId="12" xfId="71" applyNumberFormat="1" applyFont="1" applyFill="1" applyBorder="1" applyAlignment="1">
      <alignment horizontal="center" vertical="center" wrapText="1"/>
      <protection/>
    </xf>
    <xf numFmtId="177" fontId="4" fillId="0" borderId="12" xfId="71" applyNumberFormat="1" applyFont="1" applyFill="1" applyBorder="1" applyAlignment="1" applyProtection="1">
      <alignment horizontal="center" vertical="center" wrapText="1"/>
      <protection locked="0"/>
    </xf>
    <xf numFmtId="177" fontId="4" fillId="0" borderId="18" xfId="71" applyNumberFormat="1" applyFont="1" applyFill="1" applyBorder="1" applyAlignment="1" applyProtection="1">
      <alignment horizontal="center" vertical="center" wrapText="1"/>
      <protection locked="0"/>
    </xf>
    <xf numFmtId="177" fontId="4" fillId="0" borderId="16" xfId="71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7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7" fontId="4" fillId="0" borderId="14" xfId="7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 wrapText="1"/>
    </xf>
    <xf numFmtId="177" fontId="4" fillId="0" borderId="14" xfId="71" applyNumberFormat="1" applyFont="1" applyFill="1" applyBorder="1" applyAlignment="1">
      <alignment horizontal="center" vertical="center" wrapText="1"/>
      <protection/>
    </xf>
    <xf numFmtId="179" fontId="2" fillId="0" borderId="9" xfId="71" applyNumberFormat="1" applyFont="1" applyFill="1" applyBorder="1" applyAlignment="1">
      <alignment horizontal="center" vertical="center" wrapText="1"/>
      <protection/>
    </xf>
    <xf numFmtId="177" fontId="2" fillId="0" borderId="18" xfId="71" applyNumberFormat="1" applyFont="1" applyFill="1" applyBorder="1" applyAlignment="1">
      <alignment horizontal="center" vertical="center" wrapText="1"/>
      <protection/>
    </xf>
    <xf numFmtId="179" fontId="2" fillId="0" borderId="12" xfId="71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177" fontId="2" fillId="0" borderId="16" xfId="71" applyNumberFormat="1" applyFont="1" applyFill="1" applyBorder="1" applyAlignment="1">
      <alignment horizontal="center" vertical="center" wrapText="1"/>
      <protection/>
    </xf>
    <xf numFmtId="177" fontId="4" fillId="0" borderId="16" xfId="71" applyNumberFormat="1" applyFont="1" applyFill="1" applyBorder="1" applyAlignment="1">
      <alignment horizontal="center" vertical="center" wrapText="1"/>
      <protection/>
    </xf>
    <xf numFmtId="179" fontId="4" fillId="0" borderId="9" xfId="71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0" fillId="0" borderId="9" xfId="71" applyNumberFormat="1" applyFont="1" applyFill="1" applyBorder="1" applyAlignment="1">
      <alignment horizontal="center" vertical="center" wrapText="1"/>
      <protection/>
    </xf>
    <xf numFmtId="0" fontId="19" fillId="0" borderId="9" xfId="71" applyNumberFormat="1" applyFont="1" applyFill="1" applyBorder="1" applyAlignment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/>
    </xf>
    <xf numFmtId="0" fontId="22" fillId="0" borderId="9" xfId="71" applyNumberFormat="1" applyFont="1" applyFill="1" applyBorder="1" applyAlignment="1">
      <alignment horizontal="center" vertical="center" wrapText="1"/>
      <protection/>
    </xf>
    <xf numFmtId="0" fontId="19" fillId="0" borderId="9" xfId="71" applyNumberFormat="1" applyFont="1" applyFill="1" applyBorder="1" applyAlignment="1">
      <alignment vertical="center" wrapText="1"/>
      <protection/>
    </xf>
    <xf numFmtId="177" fontId="23" fillId="0" borderId="9" xfId="71" applyNumberFormat="1" applyFont="1" applyFill="1" applyBorder="1" applyAlignment="1">
      <alignment horizontal="center" vertical="center" wrapText="1"/>
      <protection/>
    </xf>
    <xf numFmtId="0" fontId="24" fillId="0" borderId="9" xfId="71" applyNumberFormat="1" applyFont="1" applyFill="1" applyBorder="1" applyAlignment="1">
      <alignment horizontal="center" vertical="center" wrapText="1"/>
      <protection/>
    </xf>
    <xf numFmtId="0" fontId="5" fillId="0" borderId="9" xfId="71" applyNumberFormat="1" applyFont="1" applyFill="1" applyBorder="1" applyAlignment="1">
      <alignment horizontal="center" vertical="center" wrapText="1"/>
      <protection/>
    </xf>
    <xf numFmtId="177" fontId="25" fillId="0" borderId="9" xfId="71" applyNumberFormat="1" applyFont="1" applyFill="1" applyBorder="1" applyAlignment="1">
      <alignment horizontal="center" vertical="center" wrapText="1"/>
      <protection/>
    </xf>
    <xf numFmtId="177" fontId="25" fillId="0" borderId="9" xfId="71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9" fontId="25" fillId="0" borderId="9" xfId="71" applyNumberFormat="1" applyFont="1" applyFill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79" fontId="25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3" fillId="0" borderId="0" xfId="0" applyFont="1" applyFill="1" applyAlignment="1">
      <alignment/>
    </xf>
    <xf numFmtId="176" fontId="2" fillId="0" borderId="0" xfId="0" applyNumberFormat="1" applyFont="1" applyFill="1" applyAlignment="1">
      <alignment vertical="center" wrapText="1"/>
    </xf>
    <xf numFmtId="0" fontId="9" fillId="0" borderId="14" xfId="46" applyFont="1" applyFill="1" applyBorder="1" applyAlignment="1">
      <alignment horizontal="center" vertical="center" wrapText="1"/>
      <protection/>
    </xf>
    <xf numFmtId="0" fontId="9" fillId="0" borderId="9" xfId="46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9" fillId="0" borderId="14" xfId="67" applyFont="1" applyFill="1" applyBorder="1" applyAlignment="1">
      <alignment horizontal="center" vertical="center" wrapText="1"/>
      <protection/>
    </xf>
    <xf numFmtId="0" fontId="9" fillId="0" borderId="9" xfId="67" applyFont="1" applyFill="1" applyBorder="1" applyAlignment="1">
      <alignment horizontal="center" vertical="center" wrapText="1"/>
      <protection/>
    </xf>
    <xf numFmtId="0" fontId="14" fillId="0" borderId="14" xfId="68" applyNumberFormat="1" applyFont="1" applyFill="1" applyBorder="1" applyAlignment="1" applyProtection="1">
      <alignment horizontal="center" vertical="center" wrapText="1"/>
      <protection/>
    </xf>
    <xf numFmtId="177" fontId="14" fillId="0" borderId="9" xfId="46" applyNumberFormat="1" applyFont="1" applyFill="1" applyBorder="1" applyAlignment="1" applyProtection="1">
      <alignment horizontal="center" vertical="center" wrapText="1"/>
      <protection locked="0"/>
    </xf>
    <xf numFmtId="176" fontId="4" fillId="0" borderId="18" xfId="71" applyNumberFormat="1" applyFont="1" applyFill="1" applyBorder="1" applyAlignment="1">
      <alignment horizontal="center" vertical="center" wrapText="1"/>
      <protection/>
    </xf>
    <xf numFmtId="177" fontId="9" fillId="0" borderId="9" xfId="46" applyNumberFormat="1" applyFont="1" applyFill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/>
    </xf>
    <xf numFmtId="176" fontId="9" fillId="0" borderId="9" xfId="46" applyNumberFormat="1" applyFont="1" applyFill="1" applyBorder="1" applyAlignment="1">
      <alignment horizontal="center"/>
      <protection/>
    </xf>
    <xf numFmtId="176" fontId="2" fillId="0" borderId="12" xfId="0" applyNumberFormat="1" applyFont="1" applyFill="1" applyBorder="1" applyAlignment="1">
      <alignment vertical="center"/>
    </xf>
    <xf numFmtId="176" fontId="14" fillId="0" borderId="9" xfId="71" applyNumberFormat="1" applyFont="1" applyFill="1" applyBorder="1" applyAlignment="1">
      <alignment horizontal="center" vertical="center" wrapText="1"/>
      <protection/>
    </xf>
    <xf numFmtId="181" fontId="9" fillId="0" borderId="9" xfId="46" applyNumberFormat="1" applyFont="1" applyFill="1" applyBorder="1" applyAlignment="1">
      <alignment horizontal="center"/>
      <protection/>
    </xf>
    <xf numFmtId="176" fontId="9" fillId="0" borderId="9" xfId="0" applyNumberFormat="1" applyFont="1" applyFill="1" applyBorder="1" applyAlignment="1">
      <alignment horizontal="center" vertical="center" wrapText="1"/>
    </xf>
    <xf numFmtId="176" fontId="9" fillId="0" borderId="12" xfId="46" applyNumberFormat="1" applyFont="1" applyFill="1" applyBorder="1" applyAlignment="1">
      <alignment horizontal="center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参保及缴费" xfId="41"/>
    <cellStyle name="检查单元格" xfId="42"/>
    <cellStyle name="20% - 强调文字颜色 6" xfId="43"/>
    <cellStyle name="强调文字颜色 2" xfId="44"/>
    <cellStyle name="链接单元格" xfId="45"/>
    <cellStyle name="常规_1998—2004年决算资料整理第三部分 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 2" xfId="68"/>
    <cellStyle name="常规 5" xfId="69"/>
    <cellStyle name="常规 7" xfId="70"/>
    <cellStyle name="常规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2"/>
  <sheetViews>
    <sheetView showZeros="0" view="pageBreakPreview" zoomScale="130" zoomScaleSheetLayoutView="130" workbookViewId="0" topLeftCell="A1">
      <pane ySplit="5" topLeftCell="A6" activePane="bottomLeft" state="frozen"/>
      <selection pane="bottomLeft" activeCell="D10" sqref="D10"/>
    </sheetView>
  </sheetViews>
  <sheetFormatPr defaultColWidth="9.00390625" defaultRowHeight="14.25"/>
  <cols>
    <col min="1" max="1" width="4.50390625" style="1" customWidth="1"/>
    <col min="2" max="2" width="13.50390625" style="2" customWidth="1"/>
    <col min="3" max="3" width="10.00390625" style="3" customWidth="1"/>
    <col min="4" max="6" width="15.625" style="3" customWidth="1"/>
  </cols>
  <sheetData>
    <row r="1" spans="1:6" ht="20.25">
      <c r="A1" s="4" t="s">
        <v>485</v>
      </c>
      <c r="B1" s="4"/>
      <c r="C1" s="4"/>
      <c r="D1" s="4"/>
      <c r="E1" s="4"/>
      <c r="F1" s="4"/>
    </row>
    <row r="2" spans="1:6" ht="20.25">
      <c r="A2" s="4"/>
      <c r="B2" s="4"/>
      <c r="C2" s="4"/>
      <c r="D2" s="4"/>
      <c r="E2" s="4"/>
      <c r="F2" s="5" t="s">
        <v>76</v>
      </c>
    </row>
    <row r="3" spans="1:6" ht="14.25">
      <c r="A3" s="6" t="s">
        <v>1</v>
      </c>
      <c r="B3" s="6" t="s">
        <v>2</v>
      </c>
      <c r="C3" s="7" t="s">
        <v>6</v>
      </c>
      <c r="D3" s="7"/>
      <c r="E3" s="7"/>
      <c r="F3" s="7"/>
    </row>
    <row r="4" spans="1:6" ht="24" customHeight="1">
      <c r="A4" s="6"/>
      <c r="B4" s="6"/>
      <c r="C4" s="7" t="s">
        <v>253</v>
      </c>
      <c r="D4" s="7" t="s">
        <v>486</v>
      </c>
      <c r="E4" s="7" t="s">
        <v>487</v>
      </c>
      <c r="F4" s="7" t="s">
        <v>488</v>
      </c>
    </row>
    <row r="5" spans="1:6" ht="14.25">
      <c r="A5" s="8" t="s">
        <v>15</v>
      </c>
      <c r="B5" s="8"/>
      <c r="C5" s="9">
        <f aca="true" t="shared" si="0" ref="C5:C68">SUM(D5:F5)</f>
        <v>18900</v>
      </c>
      <c r="D5" s="10">
        <f aca="true" t="shared" si="1" ref="D5:F5">SUM(D6,D22,D34,D35,D45,D46,D58,D69,D84,D94,D106,D111,D125,D131,D132,D139,D146,D152,D157,D167)</f>
        <v>15590</v>
      </c>
      <c r="E5" s="10">
        <f t="shared" si="1"/>
        <v>1080</v>
      </c>
      <c r="F5" s="10">
        <f t="shared" si="1"/>
        <v>2230</v>
      </c>
    </row>
    <row r="6" spans="1:6" ht="14.25">
      <c r="A6" s="8" t="s">
        <v>17</v>
      </c>
      <c r="B6" s="11" t="s">
        <v>18</v>
      </c>
      <c r="C6" s="9">
        <f t="shared" si="0"/>
        <v>4597</v>
      </c>
      <c r="D6" s="9">
        <f aca="true" t="shared" si="2" ref="D6:F6">SUM(D7:D21)</f>
        <v>4450</v>
      </c>
      <c r="E6" s="9">
        <f t="shared" si="2"/>
        <v>16</v>
      </c>
      <c r="F6" s="9">
        <f t="shared" si="2"/>
        <v>131</v>
      </c>
    </row>
    <row r="7" spans="1:6" ht="14.25">
      <c r="A7" s="6">
        <v>1</v>
      </c>
      <c r="B7" s="12" t="s">
        <v>121</v>
      </c>
      <c r="C7" s="9">
        <f t="shared" si="0"/>
        <v>58</v>
      </c>
      <c r="D7" s="13"/>
      <c r="E7" s="13">
        <v>16</v>
      </c>
      <c r="F7" s="13">
        <v>42</v>
      </c>
    </row>
    <row r="8" spans="1:6" ht="14.25">
      <c r="A8" s="6">
        <v>2</v>
      </c>
      <c r="B8" s="12" t="s">
        <v>122</v>
      </c>
      <c r="C8" s="9">
        <f t="shared" si="0"/>
        <v>2</v>
      </c>
      <c r="D8" s="13"/>
      <c r="E8" s="13"/>
      <c r="F8" s="13">
        <v>2</v>
      </c>
    </row>
    <row r="9" spans="1:6" ht="14.25">
      <c r="A9" s="6">
        <v>3</v>
      </c>
      <c r="B9" s="12" t="s">
        <v>123</v>
      </c>
      <c r="C9" s="9">
        <f t="shared" si="0"/>
        <v>2</v>
      </c>
      <c r="D9" s="13"/>
      <c r="E9" s="13"/>
      <c r="F9" s="13">
        <v>2</v>
      </c>
    </row>
    <row r="10" spans="1:6" ht="14.25">
      <c r="A10" s="6">
        <v>4</v>
      </c>
      <c r="B10" s="12" t="s">
        <v>124</v>
      </c>
      <c r="C10" s="9">
        <f t="shared" si="0"/>
        <v>2</v>
      </c>
      <c r="D10" s="13"/>
      <c r="E10" s="13"/>
      <c r="F10" s="13">
        <v>2</v>
      </c>
    </row>
    <row r="11" spans="1:6" ht="14.25">
      <c r="A11" s="6">
        <v>5</v>
      </c>
      <c r="B11" s="12" t="s">
        <v>125</v>
      </c>
      <c r="C11" s="9">
        <f t="shared" si="0"/>
        <v>2</v>
      </c>
      <c r="D11" s="13"/>
      <c r="E11" s="13"/>
      <c r="F11" s="13">
        <v>2</v>
      </c>
    </row>
    <row r="12" spans="1:6" ht="14.25">
      <c r="A12" s="6">
        <v>6</v>
      </c>
      <c r="B12" s="12" t="s">
        <v>19</v>
      </c>
      <c r="C12" s="9">
        <f t="shared" si="0"/>
        <v>224</v>
      </c>
      <c r="D12" s="13">
        <v>210</v>
      </c>
      <c r="E12" s="13"/>
      <c r="F12" s="13">
        <v>14</v>
      </c>
    </row>
    <row r="13" spans="1:6" ht="14.25">
      <c r="A13" s="6">
        <v>7</v>
      </c>
      <c r="B13" s="12" t="s">
        <v>126</v>
      </c>
      <c r="C13" s="9">
        <f t="shared" si="0"/>
        <v>2</v>
      </c>
      <c r="D13" s="13"/>
      <c r="E13" s="13"/>
      <c r="F13" s="13">
        <v>2</v>
      </c>
    </row>
    <row r="14" spans="1:6" ht="14.25">
      <c r="A14" s="6">
        <v>8</v>
      </c>
      <c r="B14" s="12" t="s">
        <v>127</v>
      </c>
      <c r="C14" s="9">
        <f t="shared" si="0"/>
        <v>8</v>
      </c>
      <c r="D14" s="13"/>
      <c r="E14" s="13"/>
      <c r="F14" s="13">
        <v>8</v>
      </c>
    </row>
    <row r="15" spans="1:6" ht="14.25">
      <c r="A15" s="6">
        <v>9</v>
      </c>
      <c r="B15" s="12" t="s">
        <v>128</v>
      </c>
      <c r="C15" s="9">
        <f t="shared" si="0"/>
        <v>8</v>
      </c>
      <c r="D15" s="13"/>
      <c r="E15" s="13"/>
      <c r="F15" s="13">
        <v>8</v>
      </c>
    </row>
    <row r="16" spans="1:6" ht="14.25">
      <c r="A16" s="6">
        <v>10</v>
      </c>
      <c r="B16" s="12" t="s">
        <v>129</v>
      </c>
      <c r="C16" s="9">
        <f t="shared" si="0"/>
        <v>8</v>
      </c>
      <c r="D16" s="13"/>
      <c r="E16" s="13"/>
      <c r="F16" s="13">
        <v>8</v>
      </c>
    </row>
    <row r="17" spans="1:6" ht="14.25">
      <c r="A17" s="6">
        <v>11</v>
      </c>
      <c r="B17" s="12" t="s">
        <v>130</v>
      </c>
      <c r="C17" s="9">
        <f t="shared" si="0"/>
        <v>8</v>
      </c>
      <c r="D17" s="13"/>
      <c r="E17" s="13"/>
      <c r="F17" s="13">
        <v>8</v>
      </c>
    </row>
    <row r="18" spans="1:6" ht="14.25">
      <c r="A18" s="6">
        <v>12</v>
      </c>
      <c r="B18" s="12" t="s">
        <v>20</v>
      </c>
      <c r="C18" s="9">
        <f t="shared" si="0"/>
        <v>4263</v>
      </c>
      <c r="D18" s="13">
        <v>4240</v>
      </c>
      <c r="E18" s="13"/>
      <c r="F18" s="13">
        <v>23</v>
      </c>
    </row>
    <row r="19" spans="1:6" ht="14.25">
      <c r="A19" s="6">
        <v>13</v>
      </c>
      <c r="B19" s="12" t="s">
        <v>131</v>
      </c>
      <c r="C19" s="9">
        <f t="shared" si="0"/>
        <v>0</v>
      </c>
      <c r="D19" s="13"/>
      <c r="E19" s="13"/>
      <c r="F19" s="13"/>
    </row>
    <row r="20" spans="1:6" ht="14.25">
      <c r="A20" s="6">
        <v>14</v>
      </c>
      <c r="B20" s="12" t="s">
        <v>132</v>
      </c>
      <c r="C20" s="9">
        <f t="shared" si="0"/>
        <v>2</v>
      </c>
      <c r="D20" s="13"/>
      <c r="E20" s="13"/>
      <c r="F20" s="13">
        <v>2</v>
      </c>
    </row>
    <row r="21" spans="1:6" ht="14.25">
      <c r="A21" s="6">
        <v>15</v>
      </c>
      <c r="B21" s="12" t="s">
        <v>133</v>
      </c>
      <c r="C21" s="9">
        <f t="shared" si="0"/>
        <v>8</v>
      </c>
      <c r="D21" s="13"/>
      <c r="E21" s="13"/>
      <c r="F21" s="13">
        <v>8</v>
      </c>
    </row>
    <row r="22" spans="1:6" ht="14.25">
      <c r="A22" s="8" t="s">
        <v>21</v>
      </c>
      <c r="B22" s="11" t="s">
        <v>22</v>
      </c>
      <c r="C22" s="9">
        <f t="shared" si="0"/>
        <v>878</v>
      </c>
      <c r="D22" s="9">
        <f aca="true" t="shared" si="3" ref="D22:F22">SUM(D23:D33)</f>
        <v>660</v>
      </c>
      <c r="E22" s="9">
        <f t="shared" si="3"/>
        <v>79</v>
      </c>
      <c r="F22" s="9">
        <f t="shared" si="3"/>
        <v>139</v>
      </c>
    </row>
    <row r="23" spans="1:6" ht="14.25">
      <c r="A23" s="6">
        <v>1</v>
      </c>
      <c r="B23" s="12" t="s">
        <v>134</v>
      </c>
      <c r="C23" s="9">
        <f t="shared" si="0"/>
        <v>161</v>
      </c>
      <c r="D23" s="13"/>
      <c r="E23" s="13">
        <v>79</v>
      </c>
      <c r="F23" s="13">
        <v>82</v>
      </c>
    </row>
    <row r="24" spans="1:6" ht="14.25">
      <c r="A24" s="6">
        <v>2</v>
      </c>
      <c r="B24" s="12" t="s">
        <v>135</v>
      </c>
      <c r="C24" s="9">
        <f t="shared" si="0"/>
        <v>0</v>
      </c>
      <c r="D24" s="13"/>
      <c r="E24" s="13"/>
      <c r="F24" s="13"/>
    </row>
    <row r="25" spans="1:6" ht="14.25">
      <c r="A25" s="6">
        <v>3</v>
      </c>
      <c r="B25" s="12" t="s">
        <v>23</v>
      </c>
      <c r="C25" s="9">
        <f t="shared" si="0"/>
        <v>449</v>
      </c>
      <c r="D25" s="13">
        <v>440</v>
      </c>
      <c r="E25" s="13"/>
      <c r="F25" s="13">
        <v>9</v>
      </c>
    </row>
    <row r="26" spans="1:6" ht="14.25">
      <c r="A26" s="6">
        <v>4</v>
      </c>
      <c r="B26" s="12" t="s">
        <v>136</v>
      </c>
      <c r="C26" s="9">
        <f t="shared" si="0"/>
        <v>0</v>
      </c>
      <c r="D26" s="13"/>
      <c r="E26" s="13"/>
      <c r="F26" s="13"/>
    </row>
    <row r="27" spans="1:6" ht="14.25">
      <c r="A27" s="6">
        <v>5</v>
      </c>
      <c r="B27" s="12" t="s">
        <v>24</v>
      </c>
      <c r="C27" s="9">
        <f t="shared" si="0"/>
        <v>205</v>
      </c>
      <c r="D27" s="13">
        <v>200</v>
      </c>
      <c r="E27" s="13"/>
      <c r="F27" s="13">
        <v>5</v>
      </c>
    </row>
    <row r="28" spans="1:6" ht="14.25">
      <c r="A28" s="6">
        <v>6</v>
      </c>
      <c r="B28" s="12" t="s">
        <v>137</v>
      </c>
      <c r="C28" s="9">
        <f t="shared" si="0"/>
        <v>0</v>
      </c>
      <c r="D28" s="13"/>
      <c r="E28" s="13"/>
      <c r="F28" s="13"/>
    </row>
    <row r="29" spans="1:6" ht="14.25">
      <c r="A29" s="6">
        <v>7</v>
      </c>
      <c r="B29" s="12" t="s">
        <v>25</v>
      </c>
      <c r="C29" s="9">
        <f t="shared" si="0"/>
        <v>61</v>
      </c>
      <c r="D29" s="13">
        <v>20</v>
      </c>
      <c r="E29" s="13"/>
      <c r="F29" s="13">
        <v>41</v>
      </c>
    </row>
    <row r="30" spans="1:6" ht="14.25">
      <c r="A30" s="6">
        <v>8</v>
      </c>
      <c r="B30" s="12" t="s">
        <v>138</v>
      </c>
      <c r="C30" s="9">
        <f t="shared" si="0"/>
        <v>0</v>
      </c>
      <c r="D30" s="13"/>
      <c r="E30" s="13"/>
      <c r="F30" s="13"/>
    </row>
    <row r="31" spans="1:6" ht="14.25">
      <c r="A31" s="6">
        <v>9</v>
      </c>
      <c r="B31" s="12" t="s">
        <v>139</v>
      </c>
      <c r="C31" s="9">
        <f t="shared" si="0"/>
        <v>0</v>
      </c>
      <c r="D31" s="13"/>
      <c r="E31" s="13"/>
      <c r="F31" s="13"/>
    </row>
    <row r="32" spans="1:6" ht="14.25">
      <c r="A32" s="6">
        <v>10</v>
      </c>
      <c r="B32" s="12" t="s">
        <v>140</v>
      </c>
      <c r="C32" s="9">
        <f t="shared" si="0"/>
        <v>0</v>
      </c>
      <c r="D32" s="13"/>
      <c r="E32" s="13"/>
      <c r="F32" s="13"/>
    </row>
    <row r="33" spans="1:6" ht="14.25">
      <c r="A33" s="6">
        <v>11</v>
      </c>
      <c r="B33" s="12" t="s">
        <v>141</v>
      </c>
      <c r="C33" s="9">
        <f t="shared" si="0"/>
        <v>2</v>
      </c>
      <c r="D33" s="13"/>
      <c r="E33" s="13"/>
      <c r="F33" s="13">
        <v>2</v>
      </c>
    </row>
    <row r="34" spans="1:6" ht="14.25">
      <c r="A34" s="8" t="s">
        <v>26</v>
      </c>
      <c r="B34" s="11" t="s">
        <v>142</v>
      </c>
      <c r="C34" s="9">
        <f t="shared" si="0"/>
        <v>0</v>
      </c>
      <c r="D34" s="9"/>
      <c r="E34" s="9"/>
      <c r="F34" s="9"/>
    </row>
    <row r="35" spans="1:6" ht="14.25">
      <c r="A35" s="8" t="s">
        <v>31</v>
      </c>
      <c r="B35" s="11" t="s">
        <v>27</v>
      </c>
      <c r="C35" s="9">
        <f t="shared" si="0"/>
        <v>1987</v>
      </c>
      <c r="D35" s="9">
        <f aca="true" t="shared" si="4" ref="D35:F35">SUM(D36:D44)</f>
        <v>1700</v>
      </c>
      <c r="E35" s="9">
        <f t="shared" si="4"/>
        <v>82</v>
      </c>
      <c r="F35" s="9">
        <f t="shared" si="4"/>
        <v>205</v>
      </c>
    </row>
    <row r="36" spans="1:6" ht="14.25">
      <c r="A36" s="6">
        <v>1</v>
      </c>
      <c r="B36" s="12" t="s">
        <v>143</v>
      </c>
      <c r="C36" s="9">
        <f t="shared" si="0"/>
        <v>153</v>
      </c>
      <c r="D36" s="13"/>
      <c r="E36" s="13">
        <v>82</v>
      </c>
      <c r="F36" s="13">
        <v>71</v>
      </c>
    </row>
    <row r="37" spans="1:6" ht="14.25">
      <c r="A37" s="6">
        <v>2</v>
      </c>
      <c r="B37" s="12" t="s">
        <v>144</v>
      </c>
      <c r="C37" s="9">
        <f t="shared" si="0"/>
        <v>8</v>
      </c>
      <c r="D37" s="13"/>
      <c r="E37" s="13"/>
      <c r="F37" s="13">
        <v>8</v>
      </c>
    </row>
    <row r="38" spans="1:6" ht="14.25">
      <c r="A38" s="6">
        <v>3</v>
      </c>
      <c r="B38" s="12" t="s">
        <v>145</v>
      </c>
      <c r="C38" s="9">
        <f t="shared" si="0"/>
        <v>8</v>
      </c>
      <c r="D38" s="13"/>
      <c r="E38" s="13"/>
      <c r="F38" s="13">
        <v>8</v>
      </c>
    </row>
    <row r="39" spans="1:6" ht="14.25">
      <c r="A39" s="6">
        <v>4</v>
      </c>
      <c r="B39" s="12" t="s">
        <v>146</v>
      </c>
      <c r="C39" s="9">
        <f t="shared" si="0"/>
        <v>8</v>
      </c>
      <c r="D39" s="13"/>
      <c r="E39" s="13"/>
      <c r="F39" s="13">
        <v>8</v>
      </c>
    </row>
    <row r="40" spans="1:6" ht="14.25">
      <c r="A40" s="6">
        <v>5</v>
      </c>
      <c r="B40" s="12" t="s">
        <v>147</v>
      </c>
      <c r="C40" s="9">
        <f t="shared" si="0"/>
        <v>0</v>
      </c>
      <c r="D40" s="13"/>
      <c r="E40" s="13"/>
      <c r="F40" s="13"/>
    </row>
    <row r="41" spans="1:6" ht="14.25">
      <c r="A41" s="6">
        <v>6</v>
      </c>
      <c r="B41" s="12" t="s">
        <v>28</v>
      </c>
      <c r="C41" s="9">
        <f t="shared" si="0"/>
        <v>593</v>
      </c>
      <c r="D41" s="13">
        <v>580</v>
      </c>
      <c r="E41" s="13"/>
      <c r="F41" s="13">
        <v>13</v>
      </c>
    </row>
    <row r="42" spans="1:6" ht="14.25">
      <c r="A42" s="6">
        <v>7</v>
      </c>
      <c r="B42" s="12" t="s">
        <v>29</v>
      </c>
      <c r="C42" s="9">
        <f t="shared" si="0"/>
        <v>955</v>
      </c>
      <c r="D42" s="13">
        <v>920</v>
      </c>
      <c r="E42" s="13"/>
      <c r="F42" s="13">
        <v>35</v>
      </c>
    </row>
    <row r="43" spans="1:6" ht="14.25">
      <c r="A43" s="6">
        <v>8</v>
      </c>
      <c r="B43" s="12" t="s">
        <v>30</v>
      </c>
      <c r="C43" s="9">
        <f t="shared" si="0"/>
        <v>254</v>
      </c>
      <c r="D43" s="13">
        <v>200</v>
      </c>
      <c r="E43" s="13"/>
      <c r="F43" s="13">
        <v>54</v>
      </c>
    </row>
    <row r="44" spans="1:6" ht="14.25">
      <c r="A44" s="6">
        <v>9</v>
      </c>
      <c r="B44" s="12" t="s">
        <v>148</v>
      </c>
      <c r="C44" s="9">
        <f t="shared" si="0"/>
        <v>8</v>
      </c>
      <c r="D44" s="13"/>
      <c r="E44" s="13"/>
      <c r="F44" s="13">
        <v>8</v>
      </c>
    </row>
    <row r="45" spans="1:6" ht="14.25">
      <c r="A45" s="8" t="s">
        <v>37</v>
      </c>
      <c r="B45" s="11" t="s">
        <v>149</v>
      </c>
      <c r="C45" s="9">
        <f t="shared" si="0"/>
        <v>0</v>
      </c>
      <c r="D45" s="9"/>
      <c r="E45" s="9"/>
      <c r="F45" s="9"/>
    </row>
    <row r="46" spans="1:6" ht="14.25">
      <c r="A46" s="8" t="s">
        <v>40</v>
      </c>
      <c r="B46" s="11" t="s">
        <v>32</v>
      </c>
      <c r="C46" s="9">
        <f t="shared" si="0"/>
        <v>1017</v>
      </c>
      <c r="D46" s="9">
        <f aca="true" t="shared" si="5" ref="D46:F46">SUM(D47:D57)</f>
        <v>680</v>
      </c>
      <c r="E46" s="9">
        <f t="shared" si="5"/>
        <v>211</v>
      </c>
      <c r="F46" s="9">
        <f t="shared" si="5"/>
        <v>126</v>
      </c>
    </row>
    <row r="47" spans="1:6" ht="14.25">
      <c r="A47" s="6">
        <v>1</v>
      </c>
      <c r="B47" s="12" t="s">
        <v>150</v>
      </c>
      <c r="C47" s="9">
        <f t="shared" si="0"/>
        <v>260</v>
      </c>
      <c r="D47" s="13"/>
      <c r="E47" s="13">
        <v>211</v>
      </c>
      <c r="F47" s="13">
        <v>49</v>
      </c>
    </row>
    <row r="48" spans="1:6" ht="14.25">
      <c r="A48" s="6">
        <v>2</v>
      </c>
      <c r="B48" s="12" t="s">
        <v>93</v>
      </c>
      <c r="C48" s="9">
        <f t="shared" si="0"/>
        <v>8</v>
      </c>
      <c r="D48" s="13"/>
      <c r="E48" s="13"/>
      <c r="F48" s="13">
        <v>8</v>
      </c>
    </row>
    <row r="49" spans="1:6" ht="14.25">
      <c r="A49" s="6">
        <v>3</v>
      </c>
      <c r="B49" s="12" t="s">
        <v>94</v>
      </c>
      <c r="C49" s="9">
        <f t="shared" si="0"/>
        <v>0</v>
      </c>
      <c r="D49" s="13"/>
      <c r="E49" s="13"/>
      <c r="F49" s="13"/>
    </row>
    <row r="50" spans="1:6" ht="14.25">
      <c r="A50" s="6">
        <v>4</v>
      </c>
      <c r="B50" s="12" t="s">
        <v>33</v>
      </c>
      <c r="C50" s="9">
        <f t="shared" si="0"/>
        <v>64</v>
      </c>
      <c r="D50" s="13">
        <v>60</v>
      </c>
      <c r="E50" s="13"/>
      <c r="F50" s="13">
        <v>4</v>
      </c>
    </row>
    <row r="51" spans="1:6" ht="14.25">
      <c r="A51" s="6">
        <v>5</v>
      </c>
      <c r="B51" s="12" t="s">
        <v>34</v>
      </c>
      <c r="C51" s="9">
        <f t="shared" si="0"/>
        <v>171</v>
      </c>
      <c r="D51" s="13">
        <v>140</v>
      </c>
      <c r="E51" s="13"/>
      <c r="F51" s="13">
        <v>31</v>
      </c>
    </row>
    <row r="52" spans="1:6" ht="14.25">
      <c r="A52" s="6">
        <v>6</v>
      </c>
      <c r="B52" s="12" t="s">
        <v>95</v>
      </c>
      <c r="C52" s="9">
        <f t="shared" si="0"/>
        <v>0</v>
      </c>
      <c r="D52" s="13"/>
      <c r="E52" s="13"/>
      <c r="F52" s="13"/>
    </row>
    <row r="53" spans="1:6" ht="14.25">
      <c r="A53" s="6">
        <v>7</v>
      </c>
      <c r="B53" s="12" t="s">
        <v>35</v>
      </c>
      <c r="C53" s="9">
        <f t="shared" si="0"/>
        <v>413</v>
      </c>
      <c r="D53" s="13">
        <v>400</v>
      </c>
      <c r="E53" s="13"/>
      <c r="F53" s="13">
        <v>13</v>
      </c>
    </row>
    <row r="54" spans="1:6" ht="14.25">
      <c r="A54" s="6">
        <v>8</v>
      </c>
      <c r="B54" s="12" t="s">
        <v>96</v>
      </c>
      <c r="C54" s="9">
        <f t="shared" si="0"/>
        <v>0</v>
      </c>
      <c r="D54" s="13"/>
      <c r="E54" s="13"/>
      <c r="F54" s="13"/>
    </row>
    <row r="55" spans="1:6" ht="14.25">
      <c r="A55" s="6">
        <v>9</v>
      </c>
      <c r="B55" s="12" t="s">
        <v>97</v>
      </c>
      <c r="C55" s="9">
        <f t="shared" si="0"/>
        <v>8</v>
      </c>
      <c r="D55" s="13"/>
      <c r="E55" s="13"/>
      <c r="F55" s="13">
        <v>8</v>
      </c>
    </row>
    <row r="56" spans="1:6" ht="14.25">
      <c r="A56" s="6">
        <v>10</v>
      </c>
      <c r="B56" s="12" t="s">
        <v>36</v>
      </c>
      <c r="C56" s="9">
        <f t="shared" si="0"/>
        <v>85</v>
      </c>
      <c r="D56" s="13">
        <v>80</v>
      </c>
      <c r="E56" s="13"/>
      <c r="F56" s="13">
        <v>5</v>
      </c>
    </row>
    <row r="57" spans="1:6" ht="14.25">
      <c r="A57" s="6">
        <v>11</v>
      </c>
      <c r="B57" s="12" t="s">
        <v>98</v>
      </c>
      <c r="C57" s="9">
        <f t="shared" si="0"/>
        <v>8</v>
      </c>
      <c r="D57" s="13"/>
      <c r="E57" s="13"/>
      <c r="F57" s="13">
        <v>8</v>
      </c>
    </row>
    <row r="58" spans="1:6" ht="14.25">
      <c r="A58" s="8" t="s">
        <v>45</v>
      </c>
      <c r="B58" s="11" t="s">
        <v>151</v>
      </c>
      <c r="C58" s="9">
        <f t="shared" si="0"/>
        <v>304</v>
      </c>
      <c r="D58" s="9">
        <f aca="true" t="shared" si="6" ref="D58:F58">SUM(D59:D68)</f>
        <v>160</v>
      </c>
      <c r="E58" s="9">
        <f t="shared" si="6"/>
        <v>7</v>
      </c>
      <c r="F58" s="9">
        <f t="shared" si="6"/>
        <v>137</v>
      </c>
    </row>
    <row r="59" spans="1:6" ht="14.25">
      <c r="A59" s="6">
        <v>1</v>
      </c>
      <c r="B59" s="12" t="s">
        <v>152</v>
      </c>
      <c r="C59" s="9">
        <f t="shared" si="0"/>
        <v>22</v>
      </c>
      <c r="D59" s="13"/>
      <c r="E59" s="13">
        <v>7</v>
      </c>
      <c r="F59" s="13">
        <v>15</v>
      </c>
    </row>
    <row r="60" spans="1:6" ht="14.25">
      <c r="A60" s="6">
        <v>2</v>
      </c>
      <c r="B60" s="12" t="s">
        <v>153</v>
      </c>
      <c r="C60" s="9">
        <f t="shared" si="0"/>
        <v>8</v>
      </c>
      <c r="D60" s="13"/>
      <c r="E60" s="13"/>
      <c r="F60" s="13">
        <v>8</v>
      </c>
    </row>
    <row r="61" spans="1:6" ht="14.25">
      <c r="A61" s="6">
        <v>3</v>
      </c>
      <c r="B61" s="12" t="s">
        <v>154</v>
      </c>
      <c r="C61" s="9">
        <f t="shared" si="0"/>
        <v>8</v>
      </c>
      <c r="D61" s="13"/>
      <c r="E61" s="13"/>
      <c r="F61" s="13">
        <v>8</v>
      </c>
    </row>
    <row r="62" spans="1:6" ht="14.25">
      <c r="A62" s="6">
        <v>4</v>
      </c>
      <c r="B62" s="12" t="s">
        <v>155</v>
      </c>
      <c r="C62" s="9">
        <f t="shared" si="0"/>
        <v>168</v>
      </c>
      <c r="D62" s="13">
        <v>160</v>
      </c>
      <c r="E62" s="13"/>
      <c r="F62" s="13">
        <v>8</v>
      </c>
    </row>
    <row r="63" spans="1:6" ht="14.25">
      <c r="A63" s="6">
        <v>5</v>
      </c>
      <c r="B63" s="12" t="s">
        <v>156</v>
      </c>
      <c r="C63" s="9">
        <f t="shared" si="0"/>
        <v>8</v>
      </c>
      <c r="D63" s="13"/>
      <c r="E63" s="13"/>
      <c r="F63" s="13">
        <v>8</v>
      </c>
    </row>
    <row r="64" spans="1:6" ht="14.25">
      <c r="A64" s="6">
        <v>6</v>
      </c>
      <c r="B64" s="12" t="s">
        <v>157</v>
      </c>
      <c r="C64" s="9">
        <f t="shared" si="0"/>
        <v>8</v>
      </c>
      <c r="D64" s="13"/>
      <c r="E64" s="13"/>
      <c r="F64" s="13">
        <v>8</v>
      </c>
    </row>
    <row r="65" spans="1:6" ht="14.25">
      <c r="A65" s="6">
        <v>7</v>
      </c>
      <c r="B65" s="12" t="s">
        <v>158</v>
      </c>
      <c r="C65" s="9">
        <f t="shared" si="0"/>
        <v>8</v>
      </c>
      <c r="D65" s="13"/>
      <c r="E65" s="13"/>
      <c r="F65" s="13">
        <v>8</v>
      </c>
    </row>
    <row r="66" spans="1:6" ht="14.25">
      <c r="A66" s="6">
        <v>8</v>
      </c>
      <c r="B66" s="12" t="s">
        <v>159</v>
      </c>
      <c r="C66" s="9">
        <f t="shared" si="0"/>
        <v>8</v>
      </c>
      <c r="D66" s="13"/>
      <c r="E66" s="13"/>
      <c r="F66" s="13">
        <v>8</v>
      </c>
    </row>
    <row r="67" spans="1:6" ht="14.25">
      <c r="A67" s="6">
        <v>9</v>
      </c>
      <c r="B67" s="12" t="s">
        <v>160</v>
      </c>
      <c r="C67" s="9">
        <f t="shared" si="0"/>
        <v>33</v>
      </c>
      <c r="D67" s="13"/>
      <c r="E67" s="13"/>
      <c r="F67" s="13">
        <v>33</v>
      </c>
    </row>
    <row r="68" spans="1:6" ht="14.25">
      <c r="A68" s="6">
        <v>10</v>
      </c>
      <c r="B68" s="12" t="s">
        <v>161</v>
      </c>
      <c r="C68" s="9">
        <f t="shared" si="0"/>
        <v>33</v>
      </c>
      <c r="D68" s="13"/>
      <c r="E68" s="13"/>
      <c r="F68" s="13">
        <v>33</v>
      </c>
    </row>
    <row r="69" spans="1:6" ht="14.25">
      <c r="A69" s="8" t="s">
        <v>48</v>
      </c>
      <c r="B69" s="11" t="s">
        <v>38</v>
      </c>
      <c r="C69" s="9">
        <f aca="true" t="shared" si="7" ref="C69:C132">SUM(D69:F69)</f>
        <v>582</v>
      </c>
      <c r="D69" s="9">
        <f aca="true" t="shared" si="8" ref="D69:F69">SUM(D70:D83)</f>
        <v>370</v>
      </c>
      <c r="E69" s="9">
        <f t="shared" si="8"/>
        <v>87</v>
      </c>
      <c r="F69" s="9">
        <f t="shared" si="8"/>
        <v>125</v>
      </c>
    </row>
    <row r="70" spans="1:6" ht="14.25">
      <c r="A70" s="6">
        <v>1</v>
      </c>
      <c r="B70" s="12" t="s">
        <v>162</v>
      </c>
      <c r="C70" s="9">
        <f t="shared" si="7"/>
        <v>117</v>
      </c>
      <c r="D70" s="13"/>
      <c r="E70" s="13">
        <v>87</v>
      </c>
      <c r="F70" s="13">
        <v>30</v>
      </c>
    </row>
    <row r="71" spans="1:6" ht="14.25">
      <c r="A71" s="6">
        <v>2</v>
      </c>
      <c r="B71" s="12" t="s">
        <v>163</v>
      </c>
      <c r="C71" s="9">
        <f t="shared" si="7"/>
        <v>88</v>
      </c>
      <c r="D71" s="13">
        <v>80</v>
      </c>
      <c r="E71" s="13"/>
      <c r="F71" s="13">
        <v>8</v>
      </c>
    </row>
    <row r="72" spans="1:6" ht="14.25">
      <c r="A72" s="6">
        <v>3</v>
      </c>
      <c r="B72" s="12" t="s">
        <v>164</v>
      </c>
      <c r="C72" s="9">
        <f t="shared" si="7"/>
        <v>8</v>
      </c>
      <c r="D72" s="13"/>
      <c r="E72" s="13"/>
      <c r="F72" s="13">
        <v>8</v>
      </c>
    </row>
    <row r="73" spans="1:6" ht="14.25">
      <c r="A73" s="6">
        <v>4</v>
      </c>
      <c r="B73" s="12" t="s">
        <v>165</v>
      </c>
      <c r="C73" s="9">
        <f t="shared" si="7"/>
        <v>258</v>
      </c>
      <c r="D73" s="13">
        <v>250</v>
      </c>
      <c r="E73" s="13"/>
      <c r="F73" s="13">
        <v>8</v>
      </c>
    </row>
    <row r="74" spans="1:6" ht="14.25">
      <c r="A74" s="6">
        <v>5</v>
      </c>
      <c r="B74" s="12" t="s">
        <v>166</v>
      </c>
      <c r="C74" s="9">
        <f t="shared" si="7"/>
        <v>8</v>
      </c>
      <c r="D74" s="13"/>
      <c r="E74" s="13"/>
      <c r="F74" s="13">
        <v>8</v>
      </c>
    </row>
    <row r="75" spans="1:6" ht="14.25">
      <c r="A75" s="6">
        <v>6</v>
      </c>
      <c r="B75" s="12" t="s">
        <v>167</v>
      </c>
      <c r="C75" s="9">
        <f t="shared" si="7"/>
        <v>0</v>
      </c>
      <c r="D75" s="13"/>
      <c r="E75" s="13"/>
      <c r="F75" s="13"/>
    </row>
    <row r="76" spans="1:6" ht="14.25">
      <c r="A76" s="6">
        <v>7</v>
      </c>
      <c r="B76" s="12" t="s">
        <v>168</v>
      </c>
      <c r="C76" s="9">
        <f t="shared" si="7"/>
        <v>58</v>
      </c>
      <c r="D76" s="13"/>
      <c r="E76" s="13"/>
      <c r="F76" s="13">
        <v>58</v>
      </c>
    </row>
    <row r="77" spans="1:6" ht="14.25">
      <c r="A77" s="6">
        <v>8</v>
      </c>
      <c r="B77" s="12" t="s">
        <v>169</v>
      </c>
      <c r="C77" s="9">
        <f t="shared" si="7"/>
        <v>0</v>
      </c>
      <c r="D77" s="13"/>
      <c r="E77" s="13"/>
      <c r="F77" s="13"/>
    </row>
    <row r="78" spans="1:6" ht="14.25">
      <c r="A78" s="6">
        <v>9</v>
      </c>
      <c r="B78" s="12" t="s">
        <v>170</v>
      </c>
      <c r="C78" s="9">
        <f t="shared" si="7"/>
        <v>0</v>
      </c>
      <c r="D78" s="13"/>
      <c r="E78" s="13"/>
      <c r="F78" s="13"/>
    </row>
    <row r="79" spans="1:6" ht="14.25">
      <c r="A79" s="6">
        <v>10</v>
      </c>
      <c r="B79" s="12" t="s">
        <v>171</v>
      </c>
      <c r="C79" s="9">
        <f t="shared" si="7"/>
        <v>0</v>
      </c>
      <c r="D79" s="13"/>
      <c r="E79" s="13"/>
      <c r="F79" s="13"/>
    </row>
    <row r="80" spans="1:6" ht="14.25">
      <c r="A80" s="6">
        <v>11</v>
      </c>
      <c r="B80" s="12" t="s">
        <v>172</v>
      </c>
      <c r="C80" s="9">
        <f t="shared" si="7"/>
        <v>0</v>
      </c>
      <c r="D80" s="13"/>
      <c r="E80" s="13"/>
      <c r="F80" s="13"/>
    </row>
    <row r="81" spans="1:6" ht="14.25">
      <c r="A81" s="6">
        <v>12</v>
      </c>
      <c r="B81" s="12" t="s">
        <v>173</v>
      </c>
      <c r="C81" s="9">
        <f t="shared" si="7"/>
        <v>0</v>
      </c>
      <c r="D81" s="13"/>
      <c r="E81" s="13"/>
      <c r="F81" s="13"/>
    </row>
    <row r="82" spans="1:6" ht="14.25">
      <c r="A82" s="6">
        <v>13</v>
      </c>
      <c r="B82" s="12" t="s">
        <v>39</v>
      </c>
      <c r="C82" s="9">
        <f t="shared" si="7"/>
        <v>43</v>
      </c>
      <c r="D82" s="13">
        <v>40</v>
      </c>
      <c r="E82" s="13"/>
      <c r="F82" s="13">
        <v>3</v>
      </c>
    </row>
    <row r="83" spans="1:6" ht="14.25">
      <c r="A83" s="6">
        <v>14</v>
      </c>
      <c r="B83" s="12" t="s">
        <v>174</v>
      </c>
      <c r="C83" s="9">
        <f t="shared" si="7"/>
        <v>2</v>
      </c>
      <c r="D83" s="13"/>
      <c r="E83" s="13"/>
      <c r="F83" s="13">
        <v>2</v>
      </c>
    </row>
    <row r="84" spans="1:6" ht="14.25">
      <c r="A84" s="8" t="s">
        <v>52</v>
      </c>
      <c r="B84" s="11" t="s">
        <v>41</v>
      </c>
      <c r="C84" s="9">
        <f t="shared" si="7"/>
        <v>820</v>
      </c>
      <c r="D84" s="9">
        <f aca="true" t="shared" si="9" ref="D84:F84">SUM(D85:D93)</f>
        <v>640</v>
      </c>
      <c r="E84" s="9">
        <f t="shared" si="9"/>
        <v>49</v>
      </c>
      <c r="F84" s="9">
        <f t="shared" si="9"/>
        <v>131</v>
      </c>
    </row>
    <row r="85" spans="1:6" ht="14.25">
      <c r="A85" s="6">
        <v>1</v>
      </c>
      <c r="B85" s="12" t="s">
        <v>175</v>
      </c>
      <c r="C85" s="9">
        <f t="shared" si="7"/>
        <v>80</v>
      </c>
      <c r="D85" s="13"/>
      <c r="E85" s="13">
        <v>49</v>
      </c>
      <c r="F85" s="13">
        <v>31</v>
      </c>
    </row>
    <row r="86" spans="1:6" ht="14.25">
      <c r="A86" s="6">
        <v>2</v>
      </c>
      <c r="B86" s="12" t="s">
        <v>176</v>
      </c>
      <c r="C86" s="9">
        <f t="shared" si="7"/>
        <v>0</v>
      </c>
      <c r="D86" s="13"/>
      <c r="E86" s="13"/>
      <c r="F86" s="13"/>
    </row>
    <row r="87" spans="1:6" ht="14.25">
      <c r="A87" s="6">
        <v>3</v>
      </c>
      <c r="B87" s="12" t="s">
        <v>42</v>
      </c>
      <c r="C87" s="9">
        <f t="shared" si="7"/>
        <v>436</v>
      </c>
      <c r="D87" s="13">
        <v>400</v>
      </c>
      <c r="E87" s="13"/>
      <c r="F87" s="13">
        <v>36</v>
      </c>
    </row>
    <row r="88" spans="1:6" ht="14.25">
      <c r="A88" s="6">
        <v>4</v>
      </c>
      <c r="B88" s="12" t="s">
        <v>177</v>
      </c>
      <c r="C88" s="9">
        <f t="shared" si="7"/>
        <v>0</v>
      </c>
      <c r="D88" s="13"/>
      <c r="E88" s="13"/>
      <c r="F88" s="13"/>
    </row>
    <row r="89" spans="1:6" ht="14.25">
      <c r="A89" s="6">
        <v>5</v>
      </c>
      <c r="B89" s="12" t="s">
        <v>178</v>
      </c>
      <c r="C89" s="9">
        <f t="shared" si="7"/>
        <v>0</v>
      </c>
      <c r="D89" s="13"/>
      <c r="E89" s="13"/>
      <c r="F89" s="13"/>
    </row>
    <row r="90" spans="1:6" ht="14.25">
      <c r="A90" s="6">
        <v>6</v>
      </c>
      <c r="B90" s="12" t="s">
        <v>179</v>
      </c>
      <c r="C90" s="9">
        <f t="shared" si="7"/>
        <v>0</v>
      </c>
      <c r="D90" s="13"/>
      <c r="E90" s="13"/>
      <c r="F90" s="13"/>
    </row>
    <row r="91" spans="1:6" ht="14.25">
      <c r="A91" s="6">
        <v>7</v>
      </c>
      <c r="B91" s="12" t="s">
        <v>43</v>
      </c>
      <c r="C91" s="9">
        <f t="shared" si="7"/>
        <v>218</v>
      </c>
      <c r="D91" s="13">
        <v>180</v>
      </c>
      <c r="E91" s="13"/>
      <c r="F91" s="13">
        <v>38</v>
      </c>
    </row>
    <row r="92" spans="1:6" ht="14.25">
      <c r="A92" s="6">
        <v>8</v>
      </c>
      <c r="B92" s="12" t="s">
        <v>44</v>
      </c>
      <c r="C92" s="9">
        <f t="shared" si="7"/>
        <v>86</v>
      </c>
      <c r="D92" s="13">
        <v>60</v>
      </c>
      <c r="E92" s="13"/>
      <c r="F92" s="13">
        <v>26</v>
      </c>
    </row>
    <row r="93" spans="1:6" ht="14.25">
      <c r="A93" s="6">
        <v>9</v>
      </c>
      <c r="B93" s="12" t="s">
        <v>180</v>
      </c>
      <c r="C93" s="9">
        <f t="shared" si="7"/>
        <v>0</v>
      </c>
      <c r="D93" s="13"/>
      <c r="E93" s="13"/>
      <c r="F93" s="13"/>
    </row>
    <row r="94" spans="1:6" ht="14.25">
      <c r="A94" s="8" t="s">
        <v>57</v>
      </c>
      <c r="B94" s="11" t="s">
        <v>181</v>
      </c>
      <c r="C94" s="9">
        <f t="shared" si="7"/>
        <v>104</v>
      </c>
      <c r="D94" s="9">
        <f aca="true" t="shared" si="10" ref="D94:F94">SUM(D95:D105)</f>
        <v>0</v>
      </c>
      <c r="E94" s="9">
        <f t="shared" si="10"/>
        <v>14</v>
      </c>
      <c r="F94" s="9">
        <f t="shared" si="10"/>
        <v>90</v>
      </c>
    </row>
    <row r="95" spans="1:6" ht="14.25">
      <c r="A95" s="6">
        <v>1</v>
      </c>
      <c r="B95" s="12" t="s">
        <v>182</v>
      </c>
      <c r="C95" s="9">
        <f t="shared" si="7"/>
        <v>71</v>
      </c>
      <c r="D95" s="13"/>
      <c r="E95" s="13">
        <v>14</v>
      </c>
      <c r="F95" s="13">
        <v>57</v>
      </c>
    </row>
    <row r="96" spans="1:6" ht="14.25">
      <c r="A96" s="6">
        <v>2</v>
      </c>
      <c r="B96" s="12" t="s">
        <v>183</v>
      </c>
      <c r="C96" s="9">
        <f t="shared" si="7"/>
        <v>33</v>
      </c>
      <c r="D96" s="13"/>
      <c r="E96" s="13"/>
      <c r="F96" s="13">
        <v>33</v>
      </c>
    </row>
    <row r="97" spans="1:6" ht="14.25">
      <c r="A97" s="6">
        <v>3</v>
      </c>
      <c r="B97" s="12" t="s">
        <v>184</v>
      </c>
      <c r="C97" s="9">
        <f t="shared" si="7"/>
        <v>0</v>
      </c>
      <c r="D97" s="13"/>
      <c r="E97" s="13"/>
      <c r="F97" s="13"/>
    </row>
    <row r="98" spans="1:6" ht="14.25">
      <c r="A98" s="6">
        <v>4</v>
      </c>
      <c r="B98" s="12" t="s">
        <v>185</v>
      </c>
      <c r="C98" s="9">
        <f t="shared" si="7"/>
        <v>0</v>
      </c>
      <c r="D98" s="13"/>
      <c r="E98" s="13"/>
      <c r="F98" s="13"/>
    </row>
    <row r="99" spans="1:6" ht="14.25">
      <c r="A99" s="6">
        <v>5</v>
      </c>
      <c r="B99" s="12" t="s">
        <v>186</v>
      </c>
      <c r="C99" s="9">
        <f t="shared" si="7"/>
        <v>0</v>
      </c>
      <c r="D99" s="13"/>
      <c r="E99" s="13"/>
      <c r="F99" s="13"/>
    </row>
    <row r="100" spans="1:6" ht="14.25">
      <c r="A100" s="6">
        <v>6</v>
      </c>
      <c r="B100" s="12" t="s">
        <v>187</v>
      </c>
      <c r="C100" s="9">
        <f t="shared" si="7"/>
        <v>0</v>
      </c>
      <c r="D100" s="13"/>
      <c r="E100" s="13"/>
      <c r="F100" s="13"/>
    </row>
    <row r="101" spans="1:6" ht="14.25">
      <c r="A101" s="6">
        <v>7</v>
      </c>
      <c r="B101" s="12" t="s">
        <v>188</v>
      </c>
      <c r="C101" s="9">
        <f t="shared" si="7"/>
        <v>0</v>
      </c>
      <c r="D101" s="13"/>
      <c r="E101" s="13"/>
      <c r="F101" s="13"/>
    </row>
    <row r="102" spans="1:6" ht="14.25">
      <c r="A102" s="6">
        <v>8</v>
      </c>
      <c r="B102" s="12" t="s">
        <v>189</v>
      </c>
      <c r="C102" s="9">
        <f t="shared" si="7"/>
        <v>0</v>
      </c>
      <c r="D102" s="13"/>
      <c r="E102" s="13"/>
      <c r="F102" s="13"/>
    </row>
    <row r="103" spans="1:6" ht="14.25">
      <c r="A103" s="6">
        <v>9</v>
      </c>
      <c r="B103" s="12" t="s">
        <v>190</v>
      </c>
      <c r="C103" s="9">
        <f t="shared" si="7"/>
        <v>0</v>
      </c>
      <c r="D103" s="13"/>
      <c r="E103" s="13"/>
      <c r="F103" s="13"/>
    </row>
    <row r="104" spans="1:6" ht="14.25">
      <c r="A104" s="6">
        <v>10</v>
      </c>
      <c r="B104" s="12" t="s">
        <v>191</v>
      </c>
      <c r="C104" s="9">
        <f t="shared" si="7"/>
        <v>0</v>
      </c>
      <c r="D104" s="13"/>
      <c r="E104" s="13"/>
      <c r="F104" s="13"/>
    </row>
    <row r="105" spans="1:6" ht="14.25">
      <c r="A105" s="6">
        <v>11</v>
      </c>
      <c r="B105" s="12" t="s">
        <v>192</v>
      </c>
      <c r="C105" s="9">
        <f t="shared" si="7"/>
        <v>0</v>
      </c>
      <c r="D105" s="13"/>
      <c r="E105" s="13"/>
      <c r="F105" s="13"/>
    </row>
    <row r="106" spans="1:6" ht="14.25">
      <c r="A106" s="8" t="s">
        <v>63</v>
      </c>
      <c r="B106" s="11" t="s">
        <v>193</v>
      </c>
      <c r="C106" s="9">
        <f t="shared" si="7"/>
        <v>21</v>
      </c>
      <c r="D106" s="9">
        <f aca="true" t="shared" si="11" ref="D106:F106">SUM(D107:D110)</f>
        <v>0</v>
      </c>
      <c r="E106" s="9">
        <f t="shared" si="11"/>
        <v>0</v>
      </c>
      <c r="F106" s="9">
        <f t="shared" si="11"/>
        <v>21</v>
      </c>
    </row>
    <row r="107" spans="1:6" ht="14.25">
      <c r="A107" s="6">
        <v>1</v>
      </c>
      <c r="B107" s="12" t="s">
        <v>194</v>
      </c>
      <c r="C107" s="9">
        <f t="shared" si="7"/>
        <v>13</v>
      </c>
      <c r="D107" s="13"/>
      <c r="E107" s="13"/>
      <c r="F107" s="13">
        <v>13</v>
      </c>
    </row>
    <row r="108" spans="1:6" ht="14.25">
      <c r="A108" s="6">
        <v>2</v>
      </c>
      <c r="B108" s="12" t="s">
        <v>195</v>
      </c>
      <c r="C108" s="9">
        <f t="shared" si="7"/>
        <v>8</v>
      </c>
      <c r="D108" s="13"/>
      <c r="E108" s="13"/>
      <c r="F108" s="13">
        <v>8</v>
      </c>
    </row>
    <row r="109" spans="1:6" ht="14.25">
      <c r="A109" s="6">
        <v>3</v>
      </c>
      <c r="B109" s="12" t="s">
        <v>196</v>
      </c>
      <c r="C109" s="9">
        <f t="shared" si="7"/>
        <v>0</v>
      </c>
      <c r="D109" s="13"/>
      <c r="E109" s="13"/>
      <c r="F109" s="13"/>
    </row>
    <row r="110" spans="1:6" ht="14.25">
      <c r="A110" s="6">
        <v>4</v>
      </c>
      <c r="B110" s="12" t="s">
        <v>197</v>
      </c>
      <c r="C110" s="9">
        <f t="shared" si="7"/>
        <v>0</v>
      </c>
      <c r="D110" s="13"/>
      <c r="E110" s="13"/>
      <c r="F110" s="13"/>
    </row>
    <row r="111" spans="1:6" ht="14.25">
      <c r="A111" s="8" t="s">
        <v>68</v>
      </c>
      <c r="B111" s="11" t="s">
        <v>46</v>
      </c>
      <c r="C111" s="9">
        <f t="shared" si="7"/>
        <v>4401</v>
      </c>
      <c r="D111" s="9">
        <f aca="true" t="shared" si="12" ref="D111:F111">SUM(D112:D124)</f>
        <v>4200</v>
      </c>
      <c r="E111" s="9">
        <f t="shared" si="12"/>
        <v>99</v>
      </c>
      <c r="F111" s="9">
        <f t="shared" si="12"/>
        <v>102</v>
      </c>
    </row>
    <row r="112" spans="1:6" ht="14.25">
      <c r="A112" s="6">
        <v>1</v>
      </c>
      <c r="B112" s="12" t="s">
        <v>198</v>
      </c>
      <c r="C112" s="9">
        <f t="shared" si="7"/>
        <v>165</v>
      </c>
      <c r="D112" s="13"/>
      <c r="E112" s="13">
        <v>99</v>
      </c>
      <c r="F112" s="13">
        <v>66</v>
      </c>
    </row>
    <row r="113" spans="1:6" ht="14.25">
      <c r="A113" s="6">
        <v>2</v>
      </c>
      <c r="B113" s="12" t="s">
        <v>199</v>
      </c>
      <c r="C113" s="9">
        <f t="shared" si="7"/>
        <v>68</v>
      </c>
      <c r="D113" s="13">
        <v>60</v>
      </c>
      <c r="E113" s="13"/>
      <c r="F113" s="13">
        <v>8</v>
      </c>
    </row>
    <row r="114" spans="1:6" ht="14.25">
      <c r="A114" s="6">
        <v>3</v>
      </c>
      <c r="B114" s="12" t="s">
        <v>200</v>
      </c>
      <c r="C114" s="9">
        <f t="shared" si="7"/>
        <v>0</v>
      </c>
      <c r="D114" s="13"/>
      <c r="E114" s="13"/>
      <c r="F114" s="13"/>
    </row>
    <row r="115" spans="1:6" ht="14.25">
      <c r="A115" s="6">
        <v>4</v>
      </c>
      <c r="B115" s="12" t="s">
        <v>201</v>
      </c>
      <c r="C115" s="9">
        <f t="shared" si="7"/>
        <v>0</v>
      </c>
      <c r="D115" s="13"/>
      <c r="E115" s="13"/>
      <c r="F115" s="13"/>
    </row>
    <row r="116" spans="1:6" ht="14.25">
      <c r="A116" s="6">
        <v>5</v>
      </c>
      <c r="B116" s="12" t="s">
        <v>202</v>
      </c>
      <c r="C116" s="9">
        <f t="shared" si="7"/>
        <v>0</v>
      </c>
      <c r="D116" s="13"/>
      <c r="E116" s="13"/>
      <c r="F116" s="13"/>
    </row>
    <row r="117" spans="1:6" ht="14.25">
      <c r="A117" s="6">
        <v>6</v>
      </c>
      <c r="B117" s="12" t="s">
        <v>203</v>
      </c>
      <c r="C117" s="9">
        <f t="shared" si="7"/>
        <v>0</v>
      </c>
      <c r="D117" s="13"/>
      <c r="E117" s="13"/>
      <c r="F117" s="13"/>
    </row>
    <row r="118" spans="1:6" ht="14.25">
      <c r="A118" s="6">
        <v>7</v>
      </c>
      <c r="B118" s="12" t="s">
        <v>204</v>
      </c>
      <c r="C118" s="9">
        <f t="shared" si="7"/>
        <v>0</v>
      </c>
      <c r="D118" s="13"/>
      <c r="E118" s="13"/>
      <c r="F118" s="13"/>
    </row>
    <row r="119" spans="1:6" ht="14.25">
      <c r="A119" s="6">
        <v>8</v>
      </c>
      <c r="B119" s="12" t="s">
        <v>205</v>
      </c>
      <c r="C119" s="9">
        <f t="shared" si="7"/>
        <v>0</v>
      </c>
      <c r="D119" s="13"/>
      <c r="E119" s="13"/>
      <c r="F119" s="13"/>
    </row>
    <row r="120" spans="1:6" ht="14.25">
      <c r="A120" s="6">
        <v>9</v>
      </c>
      <c r="B120" s="12" t="s">
        <v>206</v>
      </c>
      <c r="C120" s="9">
        <f t="shared" si="7"/>
        <v>0</v>
      </c>
      <c r="D120" s="13"/>
      <c r="E120" s="13"/>
      <c r="F120" s="13"/>
    </row>
    <row r="121" spans="1:6" ht="14.25">
      <c r="A121" s="6">
        <v>10</v>
      </c>
      <c r="B121" s="12" t="s">
        <v>207</v>
      </c>
      <c r="C121" s="9">
        <f t="shared" si="7"/>
        <v>0</v>
      </c>
      <c r="D121" s="13"/>
      <c r="E121" s="13"/>
      <c r="F121" s="13"/>
    </row>
    <row r="122" spans="1:6" ht="14.25">
      <c r="A122" s="6">
        <v>11</v>
      </c>
      <c r="B122" s="12" t="s">
        <v>208</v>
      </c>
      <c r="C122" s="9">
        <f t="shared" si="7"/>
        <v>0</v>
      </c>
      <c r="D122" s="13"/>
      <c r="E122" s="13"/>
      <c r="F122" s="13"/>
    </row>
    <row r="123" spans="1:6" ht="14.25">
      <c r="A123" s="6">
        <v>12</v>
      </c>
      <c r="B123" s="12" t="s">
        <v>209</v>
      </c>
      <c r="C123" s="9">
        <f t="shared" si="7"/>
        <v>0</v>
      </c>
      <c r="D123" s="13"/>
      <c r="E123" s="13"/>
      <c r="F123" s="13"/>
    </row>
    <row r="124" spans="1:6" ht="14.25">
      <c r="A124" s="6">
        <v>13</v>
      </c>
      <c r="B124" s="12" t="s">
        <v>47</v>
      </c>
      <c r="C124" s="9">
        <f t="shared" si="7"/>
        <v>4168</v>
      </c>
      <c r="D124" s="13">
        <v>4140</v>
      </c>
      <c r="E124" s="13"/>
      <c r="F124" s="13">
        <v>28</v>
      </c>
    </row>
    <row r="125" spans="1:6" ht="14.25">
      <c r="A125" s="8" t="s">
        <v>210</v>
      </c>
      <c r="B125" s="11" t="s">
        <v>49</v>
      </c>
      <c r="C125" s="9">
        <f t="shared" si="7"/>
        <v>523</v>
      </c>
      <c r="D125" s="9">
        <f aca="true" t="shared" si="13" ref="D125:F125">SUM(D126:D130)</f>
        <v>400</v>
      </c>
      <c r="E125" s="9">
        <f t="shared" si="13"/>
        <v>33</v>
      </c>
      <c r="F125" s="9">
        <f t="shared" si="13"/>
        <v>90</v>
      </c>
    </row>
    <row r="126" spans="1:6" ht="14.25">
      <c r="A126" s="6">
        <v>1</v>
      </c>
      <c r="B126" s="12" t="s">
        <v>211</v>
      </c>
      <c r="C126" s="9">
        <f t="shared" si="7"/>
        <v>75</v>
      </c>
      <c r="D126" s="13"/>
      <c r="E126" s="13">
        <v>33</v>
      </c>
      <c r="F126" s="13">
        <v>42</v>
      </c>
    </row>
    <row r="127" spans="1:6" ht="14.25">
      <c r="A127" s="6">
        <v>2</v>
      </c>
      <c r="B127" s="12" t="s">
        <v>50</v>
      </c>
      <c r="C127" s="9">
        <f t="shared" si="7"/>
        <v>317</v>
      </c>
      <c r="D127" s="13">
        <v>300</v>
      </c>
      <c r="E127" s="13"/>
      <c r="F127" s="13">
        <v>17</v>
      </c>
    </row>
    <row r="128" spans="1:6" ht="14.25">
      <c r="A128" s="6">
        <v>3</v>
      </c>
      <c r="B128" s="12" t="s">
        <v>212</v>
      </c>
      <c r="C128" s="9">
        <f t="shared" si="7"/>
        <v>0</v>
      </c>
      <c r="D128" s="13"/>
      <c r="E128" s="13"/>
      <c r="F128" s="13"/>
    </row>
    <row r="129" spans="1:6" ht="14.25">
      <c r="A129" s="6">
        <v>4</v>
      </c>
      <c r="B129" s="12" t="s">
        <v>213</v>
      </c>
      <c r="C129" s="9">
        <f t="shared" si="7"/>
        <v>0</v>
      </c>
      <c r="D129" s="13"/>
      <c r="E129" s="13"/>
      <c r="F129" s="13"/>
    </row>
    <row r="130" spans="1:6" ht="14.25">
      <c r="A130" s="6">
        <v>5</v>
      </c>
      <c r="B130" s="12" t="s">
        <v>51</v>
      </c>
      <c r="C130" s="9">
        <f t="shared" si="7"/>
        <v>131</v>
      </c>
      <c r="D130" s="13">
        <v>100</v>
      </c>
      <c r="E130" s="13"/>
      <c r="F130" s="13">
        <v>31</v>
      </c>
    </row>
    <row r="131" spans="1:6" ht="14.25">
      <c r="A131" s="8" t="s">
        <v>214</v>
      </c>
      <c r="B131" s="11" t="s">
        <v>215</v>
      </c>
      <c r="C131" s="9">
        <f t="shared" si="7"/>
        <v>378</v>
      </c>
      <c r="D131" s="9">
        <v>370</v>
      </c>
      <c r="E131" s="9"/>
      <c r="F131" s="9">
        <v>8</v>
      </c>
    </row>
    <row r="132" spans="1:6" ht="14.25">
      <c r="A132" s="8" t="s">
        <v>216</v>
      </c>
      <c r="B132" s="11" t="s">
        <v>53</v>
      </c>
      <c r="C132" s="9">
        <f t="shared" si="7"/>
        <v>567</v>
      </c>
      <c r="D132" s="9">
        <f aca="true" t="shared" si="14" ref="D132:F132">SUM(D133:D138)</f>
        <v>360</v>
      </c>
      <c r="E132" s="9">
        <f t="shared" si="14"/>
        <v>64</v>
      </c>
      <c r="F132" s="9">
        <f t="shared" si="14"/>
        <v>143</v>
      </c>
    </row>
    <row r="133" spans="1:6" ht="14.25">
      <c r="A133" s="6">
        <v>1</v>
      </c>
      <c r="B133" s="12" t="s">
        <v>217</v>
      </c>
      <c r="C133" s="9">
        <f aca="true" t="shared" si="15" ref="C133:C172">SUM(D133:F133)</f>
        <v>96</v>
      </c>
      <c r="D133" s="13"/>
      <c r="E133" s="13">
        <v>64</v>
      </c>
      <c r="F133" s="13">
        <v>32</v>
      </c>
    </row>
    <row r="134" spans="1:6" ht="14.25">
      <c r="A134" s="6">
        <v>2</v>
      </c>
      <c r="B134" s="12" t="s">
        <v>218</v>
      </c>
      <c r="C134" s="9">
        <f t="shared" si="15"/>
        <v>8</v>
      </c>
      <c r="D134" s="13"/>
      <c r="E134" s="13"/>
      <c r="F134" s="13">
        <v>8</v>
      </c>
    </row>
    <row r="135" spans="1:6" ht="14.25">
      <c r="A135" s="6">
        <v>3</v>
      </c>
      <c r="B135" s="12" t="s">
        <v>54</v>
      </c>
      <c r="C135" s="9">
        <f t="shared" si="15"/>
        <v>146</v>
      </c>
      <c r="D135" s="13">
        <v>100</v>
      </c>
      <c r="E135" s="13"/>
      <c r="F135" s="13">
        <v>46</v>
      </c>
    </row>
    <row r="136" spans="1:6" ht="14.25">
      <c r="A136" s="6">
        <v>4</v>
      </c>
      <c r="B136" s="12" t="s">
        <v>55</v>
      </c>
      <c r="C136" s="9">
        <f t="shared" si="15"/>
        <v>165</v>
      </c>
      <c r="D136" s="13">
        <v>140</v>
      </c>
      <c r="E136" s="13"/>
      <c r="F136" s="13">
        <v>25</v>
      </c>
    </row>
    <row r="137" spans="1:6" ht="14.25">
      <c r="A137" s="6">
        <v>5</v>
      </c>
      <c r="B137" s="12" t="s">
        <v>219</v>
      </c>
      <c r="C137" s="9">
        <f t="shared" si="15"/>
        <v>8</v>
      </c>
      <c r="D137" s="13"/>
      <c r="E137" s="13"/>
      <c r="F137" s="13">
        <v>8</v>
      </c>
    </row>
    <row r="138" spans="1:6" ht="14.25">
      <c r="A138" s="6">
        <v>6</v>
      </c>
      <c r="B138" s="12" t="s">
        <v>56</v>
      </c>
      <c r="C138" s="9">
        <f t="shared" si="15"/>
        <v>144</v>
      </c>
      <c r="D138" s="13">
        <v>120</v>
      </c>
      <c r="E138" s="13"/>
      <c r="F138" s="13">
        <v>24</v>
      </c>
    </row>
    <row r="139" spans="1:6" ht="14.25">
      <c r="A139" s="8" t="s">
        <v>220</v>
      </c>
      <c r="B139" s="11" t="s">
        <v>221</v>
      </c>
      <c r="C139" s="9">
        <f t="shared" si="15"/>
        <v>44</v>
      </c>
      <c r="D139" s="9">
        <f aca="true" t="shared" si="16" ref="D139:F139">SUM(D140:D145)</f>
        <v>0</v>
      </c>
      <c r="E139" s="9">
        <f t="shared" si="16"/>
        <v>0</v>
      </c>
      <c r="F139" s="9">
        <f t="shared" si="16"/>
        <v>44</v>
      </c>
    </row>
    <row r="140" spans="1:6" ht="14.25">
      <c r="A140" s="6">
        <v>1</v>
      </c>
      <c r="B140" s="12" t="s">
        <v>222</v>
      </c>
      <c r="C140" s="9">
        <f t="shared" si="15"/>
        <v>42</v>
      </c>
      <c r="D140" s="13"/>
      <c r="E140" s="13"/>
      <c r="F140" s="13">
        <v>42</v>
      </c>
    </row>
    <row r="141" spans="1:6" ht="14.25">
      <c r="A141" s="6">
        <v>2</v>
      </c>
      <c r="B141" s="12" t="s">
        <v>223</v>
      </c>
      <c r="C141" s="9">
        <f t="shared" si="15"/>
        <v>2</v>
      </c>
      <c r="D141" s="13"/>
      <c r="E141" s="13"/>
      <c r="F141" s="13">
        <v>2</v>
      </c>
    </row>
    <row r="142" spans="1:6" ht="14.25">
      <c r="A142" s="6">
        <v>3</v>
      </c>
      <c r="B142" s="12" t="s">
        <v>224</v>
      </c>
      <c r="C142" s="9">
        <f t="shared" si="15"/>
        <v>0</v>
      </c>
      <c r="D142" s="13"/>
      <c r="E142" s="13"/>
      <c r="F142" s="13"/>
    </row>
    <row r="143" spans="1:6" ht="14.25">
      <c r="A143" s="6">
        <v>4</v>
      </c>
      <c r="B143" s="12" t="s">
        <v>225</v>
      </c>
      <c r="C143" s="9">
        <f t="shared" si="15"/>
        <v>0</v>
      </c>
      <c r="D143" s="13"/>
      <c r="E143" s="13"/>
      <c r="F143" s="13"/>
    </row>
    <row r="144" spans="1:6" ht="14.25">
      <c r="A144" s="6">
        <v>5</v>
      </c>
      <c r="B144" s="12" t="s">
        <v>226</v>
      </c>
      <c r="C144" s="9">
        <f t="shared" si="15"/>
        <v>0</v>
      </c>
      <c r="D144" s="13"/>
      <c r="E144" s="13"/>
      <c r="F144" s="13"/>
    </row>
    <row r="145" spans="1:6" ht="14.25">
      <c r="A145" s="6">
        <v>6</v>
      </c>
      <c r="B145" s="12" t="s">
        <v>227</v>
      </c>
      <c r="C145" s="9">
        <f t="shared" si="15"/>
        <v>0</v>
      </c>
      <c r="D145" s="13"/>
      <c r="E145" s="13"/>
      <c r="F145" s="13"/>
    </row>
    <row r="146" spans="1:6" ht="14.25">
      <c r="A146" s="8" t="s">
        <v>228</v>
      </c>
      <c r="B146" s="11" t="s">
        <v>58</v>
      </c>
      <c r="C146" s="9">
        <f t="shared" si="15"/>
        <v>355</v>
      </c>
      <c r="D146" s="9">
        <f aca="true" t="shared" si="17" ref="D146:F146">SUM(D147:D151)</f>
        <v>40</v>
      </c>
      <c r="E146" s="9">
        <f t="shared" si="17"/>
        <v>212</v>
      </c>
      <c r="F146" s="9">
        <f t="shared" si="17"/>
        <v>103</v>
      </c>
    </row>
    <row r="147" spans="1:6" ht="14.25">
      <c r="A147" s="6">
        <v>1</v>
      </c>
      <c r="B147" s="12" t="s">
        <v>229</v>
      </c>
      <c r="C147" s="9">
        <f t="shared" si="15"/>
        <v>231</v>
      </c>
      <c r="D147" s="13"/>
      <c r="E147" s="13">
        <v>212</v>
      </c>
      <c r="F147" s="13">
        <v>19</v>
      </c>
    </row>
    <row r="148" spans="1:6" ht="14.25">
      <c r="A148" s="6">
        <v>2</v>
      </c>
      <c r="B148" s="12" t="s">
        <v>59</v>
      </c>
      <c r="C148" s="9">
        <f t="shared" si="15"/>
        <v>23</v>
      </c>
      <c r="D148" s="13"/>
      <c r="E148" s="13"/>
      <c r="F148" s="13">
        <v>23</v>
      </c>
    </row>
    <row r="149" spans="1:6" ht="14.25">
      <c r="A149" s="6">
        <v>3</v>
      </c>
      <c r="B149" s="12" t="s">
        <v>60</v>
      </c>
      <c r="C149" s="9">
        <f t="shared" si="15"/>
        <v>61</v>
      </c>
      <c r="D149" s="13">
        <v>40</v>
      </c>
      <c r="E149" s="13"/>
      <c r="F149" s="13">
        <v>21</v>
      </c>
    </row>
    <row r="150" spans="1:6" ht="14.25">
      <c r="A150" s="6">
        <v>4</v>
      </c>
      <c r="B150" s="12" t="s">
        <v>61</v>
      </c>
      <c r="C150" s="9">
        <f t="shared" si="15"/>
        <v>19</v>
      </c>
      <c r="D150" s="13"/>
      <c r="E150" s="13"/>
      <c r="F150" s="13">
        <v>19</v>
      </c>
    </row>
    <row r="151" spans="1:6" ht="14.25">
      <c r="A151" s="6">
        <v>5</v>
      </c>
      <c r="B151" s="12" t="s">
        <v>62</v>
      </c>
      <c r="C151" s="9">
        <f t="shared" si="15"/>
        <v>21</v>
      </c>
      <c r="D151" s="13"/>
      <c r="E151" s="13"/>
      <c r="F151" s="13">
        <v>21</v>
      </c>
    </row>
    <row r="152" spans="1:6" ht="14.25">
      <c r="A152" s="8" t="s">
        <v>230</v>
      </c>
      <c r="B152" s="11" t="s">
        <v>64</v>
      </c>
      <c r="C152" s="9">
        <f t="shared" si="15"/>
        <v>1207</v>
      </c>
      <c r="D152" s="9">
        <f aca="true" t="shared" si="18" ref="D152:F152">SUM(D153:D156)</f>
        <v>960</v>
      </c>
      <c r="E152" s="9">
        <f t="shared" si="18"/>
        <v>28</v>
      </c>
      <c r="F152" s="9">
        <f t="shared" si="18"/>
        <v>219</v>
      </c>
    </row>
    <row r="153" spans="1:6" ht="14.25">
      <c r="A153" s="6">
        <v>1</v>
      </c>
      <c r="B153" s="12" t="s">
        <v>231</v>
      </c>
      <c r="C153" s="9">
        <f t="shared" si="15"/>
        <v>56</v>
      </c>
      <c r="D153" s="13"/>
      <c r="E153" s="13">
        <v>28</v>
      </c>
      <c r="F153" s="13">
        <v>28</v>
      </c>
    </row>
    <row r="154" spans="1:6" ht="14.25">
      <c r="A154" s="6">
        <v>2</v>
      </c>
      <c r="B154" s="12" t="s">
        <v>65</v>
      </c>
      <c r="C154" s="9">
        <f t="shared" si="15"/>
        <v>601</v>
      </c>
      <c r="D154" s="13">
        <v>500</v>
      </c>
      <c r="E154" s="13"/>
      <c r="F154" s="13">
        <v>101</v>
      </c>
    </row>
    <row r="155" spans="1:6" ht="14.25">
      <c r="A155" s="6">
        <v>3</v>
      </c>
      <c r="B155" s="12" t="s">
        <v>66</v>
      </c>
      <c r="C155" s="9">
        <f t="shared" si="15"/>
        <v>272</v>
      </c>
      <c r="D155" s="13">
        <v>200</v>
      </c>
      <c r="E155" s="13"/>
      <c r="F155" s="13">
        <v>72</v>
      </c>
    </row>
    <row r="156" spans="1:6" ht="14.25">
      <c r="A156" s="6">
        <v>4</v>
      </c>
      <c r="B156" s="12" t="s">
        <v>67</v>
      </c>
      <c r="C156" s="9">
        <f t="shared" si="15"/>
        <v>278</v>
      </c>
      <c r="D156" s="13">
        <v>260</v>
      </c>
      <c r="E156" s="13"/>
      <c r="F156" s="13">
        <v>18</v>
      </c>
    </row>
    <row r="157" spans="1:6" ht="14.25">
      <c r="A157" s="8" t="s">
        <v>232</v>
      </c>
      <c r="B157" s="11" t="s">
        <v>69</v>
      </c>
      <c r="C157" s="9">
        <f t="shared" si="15"/>
        <v>640</v>
      </c>
      <c r="D157" s="9">
        <f aca="true" t="shared" si="19" ref="D157:F157">SUM(D158:D166)</f>
        <v>500</v>
      </c>
      <c r="E157" s="9">
        <f t="shared" si="19"/>
        <v>59</v>
      </c>
      <c r="F157" s="9">
        <f t="shared" si="19"/>
        <v>81</v>
      </c>
    </row>
    <row r="158" spans="1:6" ht="14.25">
      <c r="A158" s="6">
        <v>1</v>
      </c>
      <c r="B158" s="12" t="s">
        <v>233</v>
      </c>
      <c r="C158" s="9">
        <f t="shared" si="15"/>
        <v>106</v>
      </c>
      <c r="D158" s="13"/>
      <c r="E158" s="13">
        <v>59</v>
      </c>
      <c r="F158" s="13">
        <v>47</v>
      </c>
    </row>
    <row r="159" spans="1:6" ht="14.25">
      <c r="A159" s="6">
        <v>2</v>
      </c>
      <c r="B159" s="12" t="s">
        <v>70</v>
      </c>
      <c r="C159" s="9">
        <f t="shared" si="15"/>
        <v>127</v>
      </c>
      <c r="D159" s="13">
        <v>120</v>
      </c>
      <c r="E159" s="13"/>
      <c r="F159" s="13">
        <v>7</v>
      </c>
    </row>
    <row r="160" spans="1:6" ht="14.25">
      <c r="A160" s="6">
        <v>3</v>
      </c>
      <c r="B160" s="12" t="s">
        <v>71</v>
      </c>
      <c r="C160" s="9">
        <f t="shared" si="15"/>
        <v>167</v>
      </c>
      <c r="D160" s="13">
        <v>160</v>
      </c>
      <c r="E160" s="13"/>
      <c r="F160" s="13">
        <v>7</v>
      </c>
    </row>
    <row r="161" spans="1:6" ht="14.25">
      <c r="A161" s="6">
        <v>4</v>
      </c>
      <c r="B161" s="12" t="s">
        <v>72</v>
      </c>
      <c r="C161" s="9">
        <f t="shared" si="15"/>
        <v>110</v>
      </c>
      <c r="D161" s="13">
        <v>100</v>
      </c>
      <c r="E161" s="13"/>
      <c r="F161" s="13">
        <v>10</v>
      </c>
    </row>
    <row r="162" spans="1:6" ht="14.25">
      <c r="A162" s="6">
        <v>5</v>
      </c>
      <c r="B162" s="12" t="s">
        <v>234</v>
      </c>
      <c r="C162" s="9">
        <f t="shared" si="15"/>
        <v>0</v>
      </c>
      <c r="D162" s="13"/>
      <c r="E162" s="13"/>
      <c r="F162" s="13"/>
    </row>
    <row r="163" spans="1:6" ht="14.25">
      <c r="A163" s="6">
        <v>6</v>
      </c>
      <c r="B163" s="12" t="s">
        <v>235</v>
      </c>
      <c r="C163" s="9">
        <f t="shared" si="15"/>
        <v>0</v>
      </c>
      <c r="D163" s="13"/>
      <c r="E163" s="13"/>
      <c r="F163" s="13"/>
    </row>
    <row r="164" spans="1:6" ht="14.25">
      <c r="A164" s="6">
        <v>7</v>
      </c>
      <c r="B164" s="12" t="s">
        <v>236</v>
      </c>
      <c r="C164" s="9">
        <f t="shared" si="15"/>
        <v>0</v>
      </c>
      <c r="D164" s="13"/>
      <c r="E164" s="13"/>
      <c r="F164" s="13"/>
    </row>
    <row r="165" spans="1:6" ht="14.25">
      <c r="A165" s="6">
        <v>8</v>
      </c>
      <c r="B165" s="12" t="s">
        <v>73</v>
      </c>
      <c r="C165" s="9">
        <f t="shared" si="15"/>
        <v>130</v>
      </c>
      <c r="D165" s="13">
        <v>120</v>
      </c>
      <c r="E165" s="13"/>
      <c r="F165" s="13">
        <v>10</v>
      </c>
    </row>
    <row r="166" spans="1:6" ht="14.25">
      <c r="A166" s="6">
        <v>9</v>
      </c>
      <c r="B166" s="12" t="s">
        <v>237</v>
      </c>
      <c r="C166" s="9">
        <f t="shared" si="15"/>
        <v>0</v>
      </c>
      <c r="D166" s="13"/>
      <c r="E166" s="13"/>
      <c r="F166" s="13"/>
    </row>
    <row r="167" spans="1:6" ht="14.25">
      <c r="A167" s="8" t="s">
        <v>238</v>
      </c>
      <c r="B167" s="11" t="s">
        <v>239</v>
      </c>
      <c r="C167" s="9">
        <f t="shared" si="15"/>
        <v>475</v>
      </c>
      <c r="D167" s="9">
        <f aca="true" t="shared" si="20" ref="D167:F167">SUM(D168:D173)</f>
        <v>100</v>
      </c>
      <c r="E167" s="9">
        <f t="shared" si="20"/>
        <v>40</v>
      </c>
      <c r="F167" s="9">
        <f t="shared" si="20"/>
        <v>335</v>
      </c>
    </row>
    <row r="168" spans="1:6" ht="14.25">
      <c r="A168" s="6">
        <v>1</v>
      </c>
      <c r="B168" s="12" t="s">
        <v>489</v>
      </c>
      <c r="C168" s="9">
        <f t="shared" si="15"/>
        <v>245</v>
      </c>
      <c r="D168" s="13"/>
      <c r="E168" s="13"/>
      <c r="F168" s="13">
        <v>245</v>
      </c>
    </row>
    <row r="169" spans="1:6" ht="14.25">
      <c r="A169" s="6">
        <v>2</v>
      </c>
      <c r="B169" s="12" t="s">
        <v>490</v>
      </c>
      <c r="C169" s="9">
        <f t="shared" si="15"/>
        <v>100</v>
      </c>
      <c r="D169" s="13">
        <v>100</v>
      </c>
      <c r="E169" s="13"/>
      <c r="F169" s="13"/>
    </row>
    <row r="170" spans="1:6" ht="14.25">
      <c r="A170" s="6">
        <v>3</v>
      </c>
      <c r="B170" s="12" t="s">
        <v>491</v>
      </c>
      <c r="C170" s="9">
        <f t="shared" si="15"/>
        <v>40</v>
      </c>
      <c r="D170" s="13"/>
      <c r="E170" s="13">
        <v>40</v>
      </c>
      <c r="F170" s="13"/>
    </row>
    <row r="171" spans="1:6" ht="14.25">
      <c r="A171" s="6">
        <v>4</v>
      </c>
      <c r="B171" s="12" t="s">
        <v>492</v>
      </c>
      <c r="C171" s="9">
        <f t="shared" si="15"/>
        <v>60</v>
      </c>
      <c r="D171" s="13"/>
      <c r="E171" s="13"/>
      <c r="F171" s="13">
        <v>60</v>
      </c>
    </row>
    <row r="172" spans="1:6" ht="24">
      <c r="A172" s="6">
        <v>5</v>
      </c>
      <c r="B172" s="12" t="s">
        <v>493</v>
      </c>
      <c r="C172" s="9">
        <f t="shared" si="15"/>
        <v>30</v>
      </c>
      <c r="D172" s="13"/>
      <c r="E172" s="13"/>
      <c r="F172" s="13">
        <v>30</v>
      </c>
    </row>
  </sheetData>
  <sheetProtection/>
  <mergeCells count="4">
    <mergeCell ref="A1:F1"/>
    <mergeCell ref="C3:F3"/>
    <mergeCell ref="A3:A4"/>
    <mergeCell ref="B3:B4"/>
  </mergeCells>
  <printOptions/>
  <pageMargins left="0.83" right="0.75" top="0.94" bottom="0.79" header="0.5" footer="0.5"/>
  <pageSetup fitToHeight="0" fitToWidth="1" horizontalDpi="600" verticalDpi="600" orientation="portrait" paperSize="9"/>
  <headerFooter scaleWithDoc="0" alignWithMargins="0">
    <oddHeader>&amp;L&amp;"宋体"&amp;12附件7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9"/>
  <sheetViews>
    <sheetView showZeros="0" view="pageBreakPreview" zoomScaleSheetLayoutView="100" workbookViewId="0" topLeftCell="A1">
      <pane ySplit="4" topLeftCell="A5" activePane="bottomLeft" state="frozen"/>
      <selection pane="bottomLeft" activeCell="C4" sqref="C4"/>
    </sheetView>
  </sheetViews>
  <sheetFormatPr defaultColWidth="10.125" defaultRowHeight="13.5" customHeight="1"/>
  <cols>
    <col min="1" max="1" width="4.875" style="1" customWidth="1"/>
    <col min="2" max="2" width="13.75390625" style="2" customWidth="1"/>
    <col min="3" max="4" width="13.75390625" style="1" customWidth="1"/>
    <col min="5" max="12" width="13.75390625" style="234" customWidth="1"/>
    <col min="13" max="150" width="10.125" style="2" customWidth="1"/>
    <col min="151" max="230" width="10.125" style="162" customWidth="1"/>
    <col min="231" max="16384" width="10.125" style="15" customWidth="1"/>
  </cols>
  <sheetData>
    <row r="1" spans="1:12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 customHeight="1">
      <c r="A2" s="6" t="s">
        <v>1</v>
      </c>
      <c r="B2" s="6" t="s">
        <v>2</v>
      </c>
      <c r="C2" s="6" t="s">
        <v>3</v>
      </c>
      <c r="D2" s="122" t="s">
        <v>4</v>
      </c>
      <c r="E2" s="122"/>
      <c r="F2" s="235" t="s">
        <v>5</v>
      </c>
      <c r="G2" s="236"/>
      <c r="H2" s="236"/>
      <c r="I2" s="236"/>
      <c r="J2" s="236"/>
      <c r="K2" s="236"/>
      <c r="L2" s="236"/>
    </row>
    <row r="3" spans="1:178" s="158" customFormat="1" ht="24" customHeight="1">
      <c r="A3" s="6"/>
      <c r="B3" s="6"/>
      <c r="C3" s="6"/>
      <c r="D3" s="122" t="s">
        <v>6</v>
      </c>
      <c r="E3" s="237" t="s">
        <v>7</v>
      </c>
      <c r="F3" s="238" t="s">
        <v>8</v>
      </c>
      <c r="G3" s="239" t="s">
        <v>9</v>
      </c>
      <c r="H3" s="239" t="s">
        <v>10</v>
      </c>
      <c r="I3" s="239" t="s">
        <v>11</v>
      </c>
      <c r="J3" s="239" t="s">
        <v>12</v>
      </c>
      <c r="K3" s="239" t="s">
        <v>13</v>
      </c>
      <c r="L3" s="239" t="s">
        <v>14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</row>
    <row r="4" spans="1:255" s="159" customFormat="1" ht="18" customHeight="1">
      <c r="A4" s="8" t="s">
        <v>15</v>
      </c>
      <c r="B4" s="8"/>
      <c r="C4" s="164">
        <f>SUM(C5,C8,C12:C12,C16:C16,C21,C23,C27,C29,C32:C32,C36,C41,C45)</f>
        <v>15400</v>
      </c>
      <c r="D4" s="164">
        <f>SUM(D5,D8,D12:D12,D16:D16,D21,D23,D27,D29,D32:D32,D36,D41,D45)</f>
        <v>15400</v>
      </c>
      <c r="E4" s="164">
        <f>SUM(E5,E8,E12:E12,E16:E16,E21,E23,E27,E29,E32:E32,E36,E41,E45)</f>
        <v>6160</v>
      </c>
      <c r="F4" s="240">
        <f aca="true" t="shared" si="0" ref="F4:L4">SUM(F6:F7,F9:F11,F13:F15,F17:F20,F22:F22,F24:F26,F28:F28,F30:F31,F33:F35,F37:F40,F42:F44,F46:F49)</f>
        <v>65.23379999999999</v>
      </c>
      <c r="G4" s="241" t="s">
        <v>16</v>
      </c>
      <c r="H4" s="241" t="s">
        <v>16</v>
      </c>
      <c r="I4" s="241" t="s">
        <v>16</v>
      </c>
      <c r="J4" s="240">
        <f t="shared" si="0"/>
        <v>490.1726300943053</v>
      </c>
      <c r="K4" s="240">
        <f t="shared" si="0"/>
        <v>1</v>
      </c>
      <c r="L4" s="240">
        <f t="shared" si="0"/>
        <v>9240</v>
      </c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  <c r="HT4" s="232"/>
      <c r="HU4" s="232"/>
      <c r="HV4" s="232"/>
      <c r="HW4" s="233"/>
      <c r="HX4" s="233"/>
      <c r="HY4" s="233"/>
      <c r="HZ4" s="233"/>
      <c r="IA4" s="233"/>
      <c r="IB4" s="233"/>
      <c r="IC4" s="233"/>
      <c r="ID4" s="233"/>
      <c r="IE4" s="233"/>
      <c r="IF4" s="233"/>
      <c r="IG4" s="233"/>
      <c r="IH4" s="233"/>
      <c r="II4" s="233"/>
      <c r="IJ4" s="233"/>
      <c r="IK4" s="233"/>
      <c r="IL4" s="233"/>
      <c r="IM4" s="233"/>
      <c r="IN4" s="233"/>
      <c r="IO4" s="233"/>
      <c r="IP4" s="233"/>
      <c r="IQ4" s="233"/>
      <c r="IR4" s="233"/>
      <c r="IS4" s="233"/>
      <c r="IT4" s="233"/>
      <c r="IU4" s="233"/>
    </row>
    <row r="5" spans="1:178" s="159" customFormat="1" ht="16.5" customHeight="1">
      <c r="A5" s="8" t="s">
        <v>17</v>
      </c>
      <c r="B5" s="11" t="s">
        <v>18</v>
      </c>
      <c r="C5" s="165">
        <f>SUM(C6:C7)</f>
        <v>1847.15</v>
      </c>
      <c r="D5" s="165">
        <f>SUM(D6:D7)</f>
        <v>4487</v>
      </c>
      <c r="E5" s="242">
        <f>SUM(E6:E7)</f>
        <v>1794.8</v>
      </c>
      <c r="F5" s="243" t="s">
        <v>16</v>
      </c>
      <c r="G5" s="243" t="s">
        <v>16</v>
      </c>
      <c r="H5" s="243" t="s">
        <v>16</v>
      </c>
      <c r="I5" s="243" t="s">
        <v>16</v>
      </c>
      <c r="J5" s="243" t="s">
        <v>16</v>
      </c>
      <c r="K5" s="243" t="s">
        <v>16</v>
      </c>
      <c r="L5" s="248">
        <f>SUM(L6:L7)</f>
        <v>52.35</v>
      </c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</row>
    <row r="6" spans="1:253" s="160" customFormat="1" ht="16.5" customHeight="1">
      <c r="A6" s="6">
        <v>1</v>
      </c>
      <c r="B6" s="12" t="s">
        <v>19</v>
      </c>
      <c r="C6" s="166">
        <f aca="true" t="shared" si="1" ref="C6:C11">SUM(E6,L6)</f>
        <v>117.13</v>
      </c>
      <c r="D6" s="122">
        <v>224</v>
      </c>
      <c r="E6" s="244">
        <f aca="true" t="shared" si="2" ref="E6:E11">ROUND(D6*0.4,2)</f>
        <v>89.6</v>
      </c>
      <c r="F6" s="245">
        <v>0.2003</v>
      </c>
      <c r="G6" s="245">
        <v>1.09120228373439</v>
      </c>
      <c r="H6" s="246">
        <f aca="true" t="shared" si="3" ref="H6:H11">(F6-0.021)/(13.9368-0.021)*80</f>
        <v>1.0307707785395022</v>
      </c>
      <c r="I6" s="246">
        <f aca="true" t="shared" si="4" ref="I6:I11">(G6-0.2217)/(40.6722-0.2217)*20</f>
        <v>0.4299092885054029</v>
      </c>
      <c r="J6" s="246">
        <f aca="true" t="shared" si="5" ref="J6:J11">SUM(H6:I6)</f>
        <v>1.4606800670449052</v>
      </c>
      <c r="K6" s="249">
        <f>J6/$J$4</f>
        <v>0.002979929880548169</v>
      </c>
      <c r="L6" s="250">
        <f aca="true" t="shared" si="6" ref="L6:L11">ROUND(K6*9240,2)</f>
        <v>27.53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60" customFormat="1" ht="16.5" customHeight="1">
      <c r="A7" s="6">
        <v>2</v>
      </c>
      <c r="B7" s="12" t="s">
        <v>20</v>
      </c>
      <c r="C7" s="166">
        <f t="shared" si="1"/>
        <v>1730.02</v>
      </c>
      <c r="D7" s="122">
        <v>4263</v>
      </c>
      <c r="E7" s="244">
        <f t="shared" si="2"/>
        <v>1705.2</v>
      </c>
      <c r="F7" s="245">
        <v>0.2231</v>
      </c>
      <c r="G7" s="245">
        <v>0.535221201572797</v>
      </c>
      <c r="H7" s="246">
        <f t="shared" si="3"/>
        <v>1.1618448094971185</v>
      </c>
      <c r="I7" s="246">
        <f t="shared" si="4"/>
        <v>0.15501474719610236</v>
      </c>
      <c r="J7" s="246">
        <f t="shared" si="5"/>
        <v>1.3168595566932209</v>
      </c>
      <c r="K7" s="249">
        <f>J7/$J$4</f>
        <v>0.002686522004380105</v>
      </c>
      <c r="L7" s="250">
        <f t="shared" si="6"/>
        <v>24.82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178" s="159" customFormat="1" ht="16.5" customHeight="1">
      <c r="A8" s="8" t="s">
        <v>21</v>
      </c>
      <c r="B8" s="11" t="s">
        <v>22</v>
      </c>
      <c r="C8" s="165">
        <f>SUM(C9:C11)</f>
        <v>1772.6399999999999</v>
      </c>
      <c r="D8" s="165">
        <f>SUM(D9:D11)</f>
        <v>715</v>
      </c>
      <c r="E8" s="9">
        <f>SUM(E9:E11)</f>
        <v>286</v>
      </c>
      <c r="F8" s="243" t="s">
        <v>16</v>
      </c>
      <c r="G8" s="243" t="s">
        <v>16</v>
      </c>
      <c r="H8" s="243" t="s">
        <v>16</v>
      </c>
      <c r="I8" s="243" t="s">
        <v>16</v>
      </c>
      <c r="J8" s="243" t="s">
        <v>16</v>
      </c>
      <c r="K8" s="243" t="s">
        <v>16</v>
      </c>
      <c r="L8" s="248">
        <f>SUM(L9:L11)</f>
        <v>1486.6399999999999</v>
      </c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</row>
    <row r="9" spans="1:253" s="160" customFormat="1" ht="16.5" customHeight="1">
      <c r="A9" s="6">
        <v>3</v>
      </c>
      <c r="B9" s="12" t="s">
        <v>23</v>
      </c>
      <c r="C9" s="166">
        <f t="shared" si="1"/>
        <v>577.32</v>
      </c>
      <c r="D9" s="122">
        <v>449</v>
      </c>
      <c r="E9" s="244">
        <f t="shared" si="2"/>
        <v>179.6</v>
      </c>
      <c r="F9" s="247">
        <v>3.0243</v>
      </c>
      <c r="G9" s="247">
        <v>7.97421294099035</v>
      </c>
      <c r="H9" s="246">
        <f t="shared" si="3"/>
        <v>17.265554262061833</v>
      </c>
      <c r="I9" s="246">
        <f t="shared" si="4"/>
        <v>3.8330863356400293</v>
      </c>
      <c r="J9" s="251">
        <f t="shared" si="5"/>
        <v>21.098640597701863</v>
      </c>
      <c r="K9" s="249">
        <f>J9/$J$4</f>
        <v>0.04304328577799754</v>
      </c>
      <c r="L9" s="250">
        <f t="shared" si="6"/>
        <v>397.72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s="160" customFormat="1" ht="16.5" customHeight="1">
      <c r="A10" s="6">
        <v>4</v>
      </c>
      <c r="B10" s="12" t="s">
        <v>24</v>
      </c>
      <c r="C10" s="166">
        <f t="shared" si="1"/>
        <v>303.75</v>
      </c>
      <c r="D10" s="122">
        <v>205</v>
      </c>
      <c r="E10" s="244">
        <f t="shared" si="2"/>
        <v>82</v>
      </c>
      <c r="F10" s="245">
        <v>1.6437</v>
      </c>
      <c r="G10" s="245">
        <v>5.14655002363963</v>
      </c>
      <c r="H10" s="246">
        <f t="shared" si="3"/>
        <v>9.328676755917733</v>
      </c>
      <c r="I10" s="246">
        <f t="shared" si="4"/>
        <v>2.4350008151393085</v>
      </c>
      <c r="J10" s="246">
        <f t="shared" si="5"/>
        <v>11.763677571057041</v>
      </c>
      <c r="K10" s="249">
        <f>J10/$J$4</f>
        <v>0.023999050230107306</v>
      </c>
      <c r="L10" s="250">
        <f t="shared" si="6"/>
        <v>221.75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s="160" customFormat="1" ht="16.5" customHeight="1">
      <c r="A11" s="6">
        <v>5</v>
      </c>
      <c r="B11" s="12" t="s">
        <v>25</v>
      </c>
      <c r="C11" s="166">
        <f t="shared" si="1"/>
        <v>891.5699999999999</v>
      </c>
      <c r="D11" s="122">
        <v>61</v>
      </c>
      <c r="E11" s="244">
        <f t="shared" si="2"/>
        <v>24.4</v>
      </c>
      <c r="F11" s="245">
        <v>6.6094</v>
      </c>
      <c r="G11" s="245">
        <v>16.6580974272119</v>
      </c>
      <c r="H11" s="246">
        <f t="shared" si="3"/>
        <v>37.87579585794565</v>
      </c>
      <c r="I11" s="246">
        <f t="shared" si="4"/>
        <v>8.126672069424062</v>
      </c>
      <c r="J11" s="246">
        <f t="shared" si="5"/>
        <v>46.00246792736971</v>
      </c>
      <c r="K11" s="249">
        <f>J11/$J$4</f>
        <v>0.09384952382698153</v>
      </c>
      <c r="L11" s="250">
        <f t="shared" si="6"/>
        <v>867.17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178" s="159" customFormat="1" ht="16.5" customHeight="1">
      <c r="A12" s="8" t="s">
        <v>26</v>
      </c>
      <c r="B12" s="11" t="s">
        <v>27</v>
      </c>
      <c r="C12" s="165">
        <f>SUM(C13:C15)</f>
        <v>2566.68</v>
      </c>
      <c r="D12" s="165">
        <f>SUM(D13:D15)</f>
        <v>1802</v>
      </c>
      <c r="E12" s="9">
        <f>SUM(E13:E15)</f>
        <v>720.8000000000001</v>
      </c>
      <c r="F12" s="243" t="s">
        <v>16</v>
      </c>
      <c r="G12" s="243" t="s">
        <v>16</v>
      </c>
      <c r="H12" s="243" t="s">
        <v>16</v>
      </c>
      <c r="I12" s="243" t="s">
        <v>16</v>
      </c>
      <c r="J12" s="243" t="s">
        <v>16</v>
      </c>
      <c r="K12" s="243" t="s">
        <v>16</v>
      </c>
      <c r="L12" s="248">
        <f>SUM(L13:L15)</f>
        <v>1845.8799999999999</v>
      </c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</row>
    <row r="13" spans="1:253" s="160" customFormat="1" ht="16.5" customHeight="1">
      <c r="A13" s="6">
        <v>6</v>
      </c>
      <c r="B13" s="12" t="s">
        <v>28</v>
      </c>
      <c r="C13" s="166">
        <f aca="true" t="shared" si="7" ref="C13:C15">SUM(E13,L13)</f>
        <v>312.74</v>
      </c>
      <c r="D13" s="122">
        <v>593</v>
      </c>
      <c r="E13" s="244">
        <f aca="true" t="shared" si="8" ref="E13:E15">ROUND(D13*0.4,2)</f>
        <v>237.2</v>
      </c>
      <c r="F13" s="245">
        <v>0.6328</v>
      </c>
      <c r="G13" s="245">
        <v>1.21289486647231</v>
      </c>
      <c r="H13" s="246">
        <f aca="true" t="shared" si="9" ref="H13:H15">(F13-0.021)/(13.9368-0.021)*80</f>
        <v>3.5171531640293767</v>
      </c>
      <c r="I13" s="246">
        <f aca="true" t="shared" si="10" ref="I13:I15">(G13-0.2217)/(40.6722-0.2217)*20</f>
        <v>0.4900779305434099</v>
      </c>
      <c r="J13" s="246">
        <f aca="true" t="shared" si="11" ref="J13:J15">SUM(H13:I13)</f>
        <v>4.007231094572787</v>
      </c>
      <c r="K13" s="249">
        <f>J13/$J$4</f>
        <v>0.008175142487661597</v>
      </c>
      <c r="L13" s="250">
        <f aca="true" t="shared" si="12" ref="L13:L20">ROUND(K13*9240,2)</f>
        <v>75.54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s="160" customFormat="1" ht="16.5" customHeight="1">
      <c r="A14" s="6">
        <v>7</v>
      </c>
      <c r="B14" s="12" t="s">
        <v>29</v>
      </c>
      <c r="C14" s="166">
        <f t="shared" si="7"/>
        <v>503.3</v>
      </c>
      <c r="D14" s="122">
        <v>955</v>
      </c>
      <c r="E14" s="244">
        <f t="shared" si="8"/>
        <v>382</v>
      </c>
      <c r="F14" s="245">
        <v>1.0317</v>
      </c>
      <c r="G14" s="245">
        <v>1.48401842904344</v>
      </c>
      <c r="H14" s="246">
        <f t="shared" si="9"/>
        <v>5.810373819686976</v>
      </c>
      <c r="I14" s="246">
        <f t="shared" si="10"/>
        <v>0.6241299509491551</v>
      </c>
      <c r="J14" s="246">
        <f t="shared" si="11"/>
        <v>6.434503770636131</v>
      </c>
      <c r="K14" s="249">
        <f>J14/$J$4</f>
        <v>0.013127015617738966</v>
      </c>
      <c r="L14" s="250">
        <v>121.3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s="160" customFormat="1" ht="16.5" customHeight="1">
      <c r="A15" s="6">
        <v>8</v>
      </c>
      <c r="B15" s="12" t="s">
        <v>30</v>
      </c>
      <c r="C15" s="166">
        <f t="shared" si="7"/>
        <v>1750.6399999999999</v>
      </c>
      <c r="D15" s="122">
        <v>254</v>
      </c>
      <c r="E15" s="244">
        <f t="shared" si="8"/>
        <v>101.6</v>
      </c>
      <c r="F15" s="245">
        <v>13.9368</v>
      </c>
      <c r="G15" s="245">
        <v>15.3502680305181</v>
      </c>
      <c r="H15" s="246">
        <f t="shared" si="9"/>
        <v>80</v>
      </c>
      <c r="I15" s="246">
        <f t="shared" si="10"/>
        <v>7.480040064037824</v>
      </c>
      <c r="J15" s="246">
        <f t="shared" si="11"/>
        <v>87.48004006403782</v>
      </c>
      <c r="K15" s="249">
        <f>J15/$J$4</f>
        <v>0.17846781866871547</v>
      </c>
      <c r="L15" s="250">
        <f t="shared" si="12"/>
        <v>1649.04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178" s="159" customFormat="1" ht="16.5" customHeight="1">
      <c r="A16" s="8" t="s">
        <v>31</v>
      </c>
      <c r="B16" s="11" t="s">
        <v>32</v>
      </c>
      <c r="C16" s="165">
        <f>SUM(C17:C20)</f>
        <v>741.86</v>
      </c>
      <c r="D16" s="165">
        <f>SUM(D17:D20)</f>
        <v>733</v>
      </c>
      <c r="E16" s="9">
        <f>SUM(E17:E20)</f>
        <v>293.2</v>
      </c>
      <c r="F16" s="243" t="s">
        <v>16</v>
      </c>
      <c r="G16" s="243" t="s">
        <v>16</v>
      </c>
      <c r="H16" s="243" t="s">
        <v>16</v>
      </c>
      <c r="I16" s="243" t="s">
        <v>16</v>
      </c>
      <c r="J16" s="243" t="s">
        <v>16</v>
      </c>
      <c r="K16" s="243" t="s">
        <v>16</v>
      </c>
      <c r="L16" s="248">
        <f>SUM(L17:L20)</f>
        <v>448.65999999999997</v>
      </c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</row>
    <row r="17" spans="1:253" s="160" customFormat="1" ht="16.5" customHeight="1">
      <c r="A17" s="6">
        <v>9</v>
      </c>
      <c r="B17" s="12" t="s">
        <v>33</v>
      </c>
      <c r="C17" s="166">
        <f aca="true" t="shared" si="13" ref="C17:C20">SUM(E17,L17)</f>
        <v>41.05</v>
      </c>
      <c r="D17" s="122">
        <v>64</v>
      </c>
      <c r="E17" s="244">
        <f aca="true" t="shared" si="14" ref="E17:E20">ROUND(D17*0.4,2)</f>
        <v>25.6</v>
      </c>
      <c r="F17" s="245">
        <v>0.1164</v>
      </c>
      <c r="G17" s="245">
        <v>0.770259002898397</v>
      </c>
      <c r="H17" s="246">
        <f aca="true" t="shared" si="15" ref="H17:H20">(F17-0.021)/(13.9368-0.021)*80</f>
        <v>0.5484413400595007</v>
      </c>
      <c r="I17" s="246">
        <f aca="true" t="shared" si="16" ref="I17:I20">(G17-0.2217)/(40.6722-0.2217)*20</f>
        <v>0.27122483178126205</v>
      </c>
      <c r="J17" s="246">
        <f aca="true" t="shared" si="17" ref="J17:J20">SUM(H17:I17)</f>
        <v>0.8196661718407627</v>
      </c>
      <c r="K17" s="249">
        <f>J17/$J$4</f>
        <v>0.0016721989795372</v>
      </c>
      <c r="L17" s="250">
        <f t="shared" si="12"/>
        <v>15.45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s="160" customFormat="1" ht="16.5" customHeight="1">
      <c r="A18" s="6">
        <v>10</v>
      </c>
      <c r="B18" s="12" t="s">
        <v>34</v>
      </c>
      <c r="C18" s="166">
        <f t="shared" si="13"/>
        <v>97.12</v>
      </c>
      <c r="D18" s="122">
        <v>171</v>
      </c>
      <c r="E18" s="244">
        <f t="shared" si="14"/>
        <v>68.4</v>
      </c>
      <c r="F18" s="245">
        <v>0.2069</v>
      </c>
      <c r="G18" s="245">
        <v>1.14211586762717</v>
      </c>
      <c r="H18" s="246">
        <f t="shared" si="15"/>
        <v>1.0687132611851278</v>
      </c>
      <c r="I18" s="246">
        <f t="shared" si="16"/>
        <v>0.45508256640939926</v>
      </c>
      <c r="J18" s="246">
        <f t="shared" si="17"/>
        <v>1.523795827594527</v>
      </c>
      <c r="K18" s="249">
        <f>J18/$J$4</f>
        <v>0.0031086921913640116</v>
      </c>
      <c r="L18" s="250">
        <f t="shared" si="12"/>
        <v>28.72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s="160" customFormat="1" ht="16.5" customHeight="1">
      <c r="A19" s="6">
        <v>11</v>
      </c>
      <c r="B19" s="12" t="s">
        <v>35</v>
      </c>
      <c r="C19" s="166">
        <f t="shared" si="13"/>
        <v>193.62</v>
      </c>
      <c r="D19" s="122">
        <v>413</v>
      </c>
      <c r="E19" s="244">
        <f t="shared" si="14"/>
        <v>165.2</v>
      </c>
      <c r="F19" s="245">
        <v>0.2153</v>
      </c>
      <c r="G19" s="245">
        <v>1.01207628413348</v>
      </c>
      <c r="H19" s="246">
        <f t="shared" si="15"/>
        <v>1.117003693643197</v>
      </c>
      <c r="I19" s="246">
        <f t="shared" si="16"/>
        <v>0.3907869045541984</v>
      </c>
      <c r="J19" s="246">
        <f t="shared" si="17"/>
        <v>1.5077905981973956</v>
      </c>
      <c r="K19" s="249">
        <f>J19/$J$4</f>
        <v>0.0030760399614872596</v>
      </c>
      <c r="L19" s="250">
        <f t="shared" si="12"/>
        <v>28.42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s="160" customFormat="1" ht="16.5" customHeight="1">
      <c r="A20" s="6">
        <v>12</v>
      </c>
      <c r="B20" s="12" t="s">
        <v>36</v>
      </c>
      <c r="C20" s="166">
        <f t="shared" si="13"/>
        <v>410.07</v>
      </c>
      <c r="D20" s="122">
        <v>85</v>
      </c>
      <c r="E20" s="244">
        <f t="shared" si="14"/>
        <v>34</v>
      </c>
      <c r="F20" s="245">
        <v>2.5157</v>
      </c>
      <c r="G20" s="245">
        <v>11.565373299007</v>
      </c>
      <c r="H20" s="246">
        <f t="shared" si="15"/>
        <v>14.341683553945874</v>
      </c>
      <c r="I20" s="246">
        <f t="shared" si="16"/>
        <v>5.608669014725159</v>
      </c>
      <c r="J20" s="246">
        <f t="shared" si="17"/>
        <v>19.950352568671033</v>
      </c>
      <c r="K20" s="249">
        <f>J20/$J$4</f>
        <v>0.040700666140483496</v>
      </c>
      <c r="L20" s="250">
        <f t="shared" si="12"/>
        <v>376.07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178" s="159" customFormat="1" ht="16.5" customHeight="1">
      <c r="A21" s="8" t="s">
        <v>37</v>
      </c>
      <c r="B21" s="11" t="s">
        <v>38</v>
      </c>
      <c r="C21" s="165">
        <f>SUM(C22:C22)</f>
        <v>469.90999999999997</v>
      </c>
      <c r="D21" s="165">
        <f>SUM(D22:D22)</f>
        <v>43</v>
      </c>
      <c r="E21" s="9">
        <f>SUM(E22:E22)</f>
        <v>17.2</v>
      </c>
      <c r="F21" s="243" t="s">
        <v>16</v>
      </c>
      <c r="G21" s="243" t="s">
        <v>16</v>
      </c>
      <c r="H21" s="243" t="s">
        <v>16</v>
      </c>
      <c r="I21" s="243" t="s">
        <v>16</v>
      </c>
      <c r="J21" s="243" t="s">
        <v>16</v>
      </c>
      <c r="K21" s="243" t="s">
        <v>16</v>
      </c>
      <c r="L21" s="248">
        <f>SUM(L22:L22)</f>
        <v>452.71</v>
      </c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</row>
    <row r="22" spans="1:253" s="160" customFormat="1" ht="16.5" customHeight="1">
      <c r="A22" s="6">
        <v>13</v>
      </c>
      <c r="B22" s="12" t="s">
        <v>39</v>
      </c>
      <c r="C22" s="166">
        <f aca="true" t="shared" si="18" ref="C22:C26">SUM(E22,L22)</f>
        <v>469.90999999999997</v>
      </c>
      <c r="D22" s="122">
        <v>43</v>
      </c>
      <c r="E22" s="244">
        <f aca="true" t="shared" si="19" ref="E22:E26">ROUND(D22*0.4,2)</f>
        <v>17.2</v>
      </c>
      <c r="F22" s="245">
        <v>3.0128</v>
      </c>
      <c r="G22" s="245">
        <v>14.0080715654001</v>
      </c>
      <c r="H22" s="246">
        <f aca="true" t="shared" si="20" ref="H22:H26">(F22-0.021)/(13.9368-0.021)*80</f>
        <v>17.19944236048233</v>
      </c>
      <c r="I22" s="246">
        <f aca="true" t="shared" si="21" ref="I22:I26">(G22-0.2217)/(40.6722-0.2217)*20</f>
        <v>6.8164158986415995</v>
      </c>
      <c r="J22" s="246">
        <f aca="true" t="shared" si="22" ref="J22:J26">SUM(H22:I22)</f>
        <v>24.01585825912393</v>
      </c>
      <c r="K22" s="249">
        <f>J22/$J$4</f>
        <v>0.0489946944905991</v>
      </c>
      <c r="L22" s="250">
        <f aca="true" t="shared" si="23" ref="L22:L26">ROUND(K22*9240,2)</f>
        <v>452.71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178" s="159" customFormat="1" ht="16.5" customHeight="1">
      <c r="A23" s="8" t="s">
        <v>40</v>
      </c>
      <c r="B23" s="11" t="s">
        <v>41</v>
      </c>
      <c r="C23" s="165">
        <f>SUM(C24:C26)</f>
        <v>1442.1999999999998</v>
      </c>
      <c r="D23" s="165">
        <f>SUM(D24:D26)</f>
        <v>740</v>
      </c>
      <c r="E23" s="9">
        <f>SUM(E24:E26)</f>
        <v>296</v>
      </c>
      <c r="F23" s="243" t="s">
        <v>16</v>
      </c>
      <c r="G23" s="243" t="s">
        <v>16</v>
      </c>
      <c r="H23" s="243" t="s">
        <v>16</v>
      </c>
      <c r="I23" s="243" t="s">
        <v>16</v>
      </c>
      <c r="J23" s="243" t="s">
        <v>16</v>
      </c>
      <c r="K23" s="243" t="s">
        <v>16</v>
      </c>
      <c r="L23" s="248">
        <f>SUM(L24:L26)</f>
        <v>1146.1999999999998</v>
      </c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</row>
    <row r="24" spans="1:253" s="160" customFormat="1" ht="16.5" customHeight="1">
      <c r="A24" s="6">
        <v>14</v>
      </c>
      <c r="B24" s="12" t="s">
        <v>42</v>
      </c>
      <c r="C24" s="166">
        <f t="shared" si="18"/>
        <v>237.64000000000001</v>
      </c>
      <c r="D24" s="122">
        <v>436</v>
      </c>
      <c r="E24" s="244">
        <f t="shared" si="19"/>
        <v>174.4</v>
      </c>
      <c r="F24" s="245">
        <v>0.5196</v>
      </c>
      <c r="G24" s="245">
        <v>1.21010000326047</v>
      </c>
      <c r="H24" s="246">
        <f t="shared" si="20"/>
        <v>2.866382098046824</v>
      </c>
      <c r="I24" s="246">
        <f t="shared" si="21"/>
        <v>0.4886960622293767</v>
      </c>
      <c r="J24" s="246">
        <f t="shared" si="22"/>
        <v>3.355078160276201</v>
      </c>
      <c r="K24" s="249">
        <f>J24/$J$4</f>
        <v>0.006844686859873655</v>
      </c>
      <c r="L24" s="250">
        <f t="shared" si="23"/>
        <v>63.24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s="160" customFormat="1" ht="16.5" customHeight="1">
      <c r="A25" s="6">
        <v>15</v>
      </c>
      <c r="B25" s="12" t="s">
        <v>43</v>
      </c>
      <c r="C25" s="166">
        <f t="shared" si="18"/>
        <v>294.36</v>
      </c>
      <c r="D25" s="122">
        <v>218</v>
      </c>
      <c r="E25" s="244">
        <f t="shared" si="19"/>
        <v>87.2</v>
      </c>
      <c r="F25" s="245">
        <v>1.6481</v>
      </c>
      <c r="G25" s="245">
        <v>3.52974183903812</v>
      </c>
      <c r="H25" s="246">
        <f t="shared" si="20"/>
        <v>9.353971744348152</v>
      </c>
      <c r="I25" s="246">
        <f t="shared" si="21"/>
        <v>1.635599974802843</v>
      </c>
      <c r="J25" s="246">
        <f t="shared" si="22"/>
        <v>10.989571719150995</v>
      </c>
      <c r="K25" s="249">
        <f>J25/$J$4</f>
        <v>0.02241979874934406</v>
      </c>
      <c r="L25" s="250">
        <f t="shared" si="23"/>
        <v>207.16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60" customFormat="1" ht="16.5" customHeight="1">
      <c r="A26" s="6">
        <v>16</v>
      </c>
      <c r="B26" s="12" t="s">
        <v>44</v>
      </c>
      <c r="C26" s="166">
        <f t="shared" si="18"/>
        <v>910.1999999999999</v>
      </c>
      <c r="D26" s="122">
        <v>86</v>
      </c>
      <c r="E26" s="244">
        <f t="shared" si="19"/>
        <v>34.4</v>
      </c>
      <c r="F26" s="245">
        <v>7.3322</v>
      </c>
      <c r="G26" s="245">
        <v>9.17991491407524</v>
      </c>
      <c r="H26" s="246">
        <f t="shared" si="20"/>
        <v>42.031072593742365</v>
      </c>
      <c r="I26" s="246">
        <f t="shared" si="21"/>
        <v>4.429223329291475</v>
      </c>
      <c r="J26" s="246">
        <f t="shared" si="22"/>
        <v>46.46029592303384</v>
      </c>
      <c r="K26" s="249">
        <f>J26/$J$4</f>
        <v>0.09478353761631948</v>
      </c>
      <c r="L26" s="250">
        <f t="shared" si="23"/>
        <v>875.8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178" s="159" customFormat="1" ht="16.5" customHeight="1">
      <c r="A27" s="8" t="s">
        <v>45</v>
      </c>
      <c r="B27" s="11" t="s">
        <v>46</v>
      </c>
      <c r="C27" s="165">
        <f>SUM(C28:C28)</f>
        <v>1678.42</v>
      </c>
      <c r="D27" s="165">
        <f>SUM(D28:D28)</f>
        <v>4168</v>
      </c>
      <c r="E27" s="9">
        <f>SUM(E28:E28)</f>
        <v>1667.2</v>
      </c>
      <c r="F27" s="243" t="s">
        <v>16</v>
      </c>
      <c r="G27" s="243" t="s">
        <v>16</v>
      </c>
      <c r="H27" s="243" t="s">
        <v>16</v>
      </c>
      <c r="I27" s="243" t="s">
        <v>16</v>
      </c>
      <c r="J27" s="243" t="s">
        <v>16</v>
      </c>
      <c r="K27" s="243" t="s">
        <v>16</v>
      </c>
      <c r="L27" s="248">
        <f>SUM(L28:L28)</f>
        <v>11.22</v>
      </c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7"/>
      <c r="FF27" s="177"/>
      <c r="FG27" s="177"/>
      <c r="FH27" s="177"/>
      <c r="FI27" s="177"/>
      <c r="FJ27" s="177"/>
      <c r="FK27" s="177"/>
      <c r="FL27" s="177"/>
      <c r="FM27" s="177"/>
      <c r="FN27" s="177"/>
      <c r="FO27" s="177"/>
      <c r="FP27" s="177"/>
      <c r="FQ27" s="177"/>
      <c r="FR27" s="177"/>
      <c r="FS27" s="177"/>
      <c r="FT27" s="177"/>
      <c r="FU27" s="177"/>
      <c r="FV27" s="177"/>
    </row>
    <row r="28" spans="1:253" s="160" customFormat="1" ht="16.5" customHeight="1">
      <c r="A28" s="6">
        <v>17</v>
      </c>
      <c r="B28" s="12" t="s">
        <v>47</v>
      </c>
      <c r="C28" s="166">
        <f aca="true" t="shared" si="24" ref="C28:C31">SUM(E28,L28)</f>
        <v>1678.42</v>
      </c>
      <c r="D28" s="122">
        <v>4168</v>
      </c>
      <c r="E28" s="244">
        <f aca="true" t="shared" si="25" ref="E28:E31">ROUND(D28*0.4,2)</f>
        <v>1667.2</v>
      </c>
      <c r="F28" s="245">
        <v>0.1053</v>
      </c>
      <c r="G28" s="245">
        <v>0.44484060934292</v>
      </c>
      <c r="H28" s="246">
        <f aca="true" t="shared" si="26" ref="H28:H31">(F28-0.021)/(13.9368-0.021)*80</f>
        <v>0.48462898288276635</v>
      </c>
      <c r="I28" s="246">
        <f aca="true" t="shared" si="27" ref="I28:I31">(G28-0.2217)/(40.6722-0.2217)*20</f>
        <v>0.11032773851641885</v>
      </c>
      <c r="J28" s="246">
        <f aca="true" t="shared" si="28" ref="J28:J31">SUM(H28:I28)</f>
        <v>0.5949567213991852</v>
      </c>
      <c r="K28" s="249">
        <f>J28/$J$4</f>
        <v>0.0012137697718551121</v>
      </c>
      <c r="L28" s="250">
        <f aca="true" t="shared" si="29" ref="L28:L31">ROUND(K28*9240,2)</f>
        <v>11.22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178" s="159" customFormat="1" ht="16.5" customHeight="1">
      <c r="A29" s="8" t="s">
        <v>48</v>
      </c>
      <c r="B29" s="11" t="s">
        <v>49</v>
      </c>
      <c r="C29" s="165">
        <f>SUM(C30:C31)</f>
        <v>406.35</v>
      </c>
      <c r="D29" s="165">
        <f>SUM(D30:D31)</f>
        <v>448</v>
      </c>
      <c r="E29" s="9">
        <f>SUM(E30:E31)</f>
        <v>179.2</v>
      </c>
      <c r="F29" s="243" t="s">
        <v>16</v>
      </c>
      <c r="G29" s="243" t="s">
        <v>16</v>
      </c>
      <c r="H29" s="243" t="s">
        <v>16</v>
      </c>
      <c r="I29" s="243" t="s">
        <v>16</v>
      </c>
      <c r="J29" s="243" t="s">
        <v>16</v>
      </c>
      <c r="K29" s="243" t="s">
        <v>16</v>
      </c>
      <c r="L29" s="248">
        <f>SUM(L30:L31)</f>
        <v>227.15</v>
      </c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  <c r="FF29" s="177"/>
      <c r="FG29" s="177"/>
      <c r="FH29" s="177"/>
      <c r="FI29" s="177"/>
      <c r="FJ29" s="177"/>
      <c r="FK29" s="177"/>
      <c r="FL29" s="177"/>
      <c r="FM29" s="177"/>
      <c r="FN29" s="177"/>
      <c r="FO29" s="177"/>
      <c r="FP29" s="177"/>
      <c r="FQ29" s="177"/>
      <c r="FR29" s="177"/>
      <c r="FS29" s="177"/>
      <c r="FT29" s="177"/>
      <c r="FU29" s="177"/>
      <c r="FV29" s="177"/>
    </row>
    <row r="30" spans="1:253" s="160" customFormat="1" ht="16.5" customHeight="1">
      <c r="A30" s="6">
        <v>18</v>
      </c>
      <c r="B30" s="12" t="s">
        <v>50</v>
      </c>
      <c r="C30" s="166">
        <f t="shared" si="24"/>
        <v>293.24</v>
      </c>
      <c r="D30" s="122">
        <v>317</v>
      </c>
      <c r="E30" s="244">
        <f t="shared" si="25"/>
        <v>126.8</v>
      </c>
      <c r="F30" s="245">
        <v>1.4058</v>
      </c>
      <c r="G30" s="245">
        <v>1.97802754436421</v>
      </c>
      <c r="H30" s="246">
        <f t="shared" si="26"/>
        <v>7.96102272237313</v>
      </c>
      <c r="I30" s="246">
        <f t="shared" si="27"/>
        <v>0.8683836018660882</v>
      </c>
      <c r="J30" s="246">
        <f t="shared" si="28"/>
        <v>8.82940632423922</v>
      </c>
      <c r="K30" s="249">
        <f>J30/$J$4</f>
        <v>0.01801285053908561</v>
      </c>
      <c r="L30" s="250">
        <f t="shared" si="29"/>
        <v>166.44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60" customFormat="1" ht="16.5" customHeight="1">
      <c r="A31" s="6">
        <v>19</v>
      </c>
      <c r="B31" s="12" t="s">
        <v>51</v>
      </c>
      <c r="C31" s="166">
        <f t="shared" si="24"/>
        <v>113.11</v>
      </c>
      <c r="D31" s="122">
        <v>131</v>
      </c>
      <c r="E31" s="244">
        <f t="shared" si="25"/>
        <v>52.4</v>
      </c>
      <c r="F31" s="245">
        <v>0.4641</v>
      </c>
      <c r="G31" s="245">
        <v>1.5832781807141</v>
      </c>
      <c r="H31" s="246">
        <f t="shared" si="26"/>
        <v>2.5473203121631527</v>
      </c>
      <c r="I31" s="246">
        <f t="shared" si="27"/>
        <v>0.6732070954446052</v>
      </c>
      <c r="J31" s="246">
        <f t="shared" si="28"/>
        <v>3.220527407607758</v>
      </c>
      <c r="K31" s="249">
        <f>J31/$J$4</f>
        <v>0.006570190193989726</v>
      </c>
      <c r="L31" s="250">
        <f t="shared" si="29"/>
        <v>60.71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178" s="159" customFormat="1" ht="16.5" customHeight="1">
      <c r="A32" s="8" t="s">
        <v>52</v>
      </c>
      <c r="B32" s="11" t="s">
        <v>53</v>
      </c>
      <c r="C32" s="165">
        <f>SUM(C33:C35)</f>
        <v>795.75</v>
      </c>
      <c r="D32" s="165">
        <f>SUM(D33:D35)</f>
        <v>455</v>
      </c>
      <c r="E32" s="9">
        <f>SUM(E33:E35)</f>
        <v>182</v>
      </c>
      <c r="F32" s="243" t="s">
        <v>16</v>
      </c>
      <c r="G32" s="243" t="s">
        <v>16</v>
      </c>
      <c r="H32" s="243" t="s">
        <v>16</v>
      </c>
      <c r="I32" s="243" t="s">
        <v>16</v>
      </c>
      <c r="J32" s="243" t="s">
        <v>16</v>
      </c>
      <c r="K32" s="243" t="s">
        <v>16</v>
      </c>
      <c r="L32" s="248">
        <f>SUM(L33:L35)</f>
        <v>613.75</v>
      </c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  <c r="FB32" s="177"/>
      <c r="FC32" s="177"/>
      <c r="FD32" s="177"/>
      <c r="FE32" s="177"/>
      <c r="FF32" s="177"/>
      <c r="FG32" s="177"/>
      <c r="FH32" s="177"/>
      <c r="FI32" s="177"/>
      <c r="FJ32" s="177"/>
      <c r="FK32" s="177"/>
      <c r="FL32" s="177"/>
      <c r="FM32" s="177"/>
      <c r="FN32" s="177"/>
      <c r="FO32" s="177"/>
      <c r="FP32" s="177"/>
      <c r="FQ32" s="177"/>
      <c r="FR32" s="177"/>
      <c r="FS32" s="177"/>
      <c r="FT32" s="177"/>
      <c r="FU32" s="177"/>
      <c r="FV32" s="177"/>
    </row>
    <row r="33" spans="1:253" s="160" customFormat="1" ht="16.5" customHeight="1">
      <c r="A33" s="6">
        <v>20</v>
      </c>
      <c r="B33" s="12" t="s">
        <v>54</v>
      </c>
      <c r="C33" s="166">
        <f aca="true" t="shared" si="30" ref="C33:C35">SUM(E33,L33)</f>
        <v>63.339999999999996</v>
      </c>
      <c r="D33" s="122">
        <v>146</v>
      </c>
      <c r="E33" s="244">
        <f aca="true" t="shared" si="31" ref="E33:E35">ROUND(D33*0.4,2)</f>
        <v>58.4</v>
      </c>
      <c r="F33" s="245">
        <v>0.0588</v>
      </c>
      <c r="G33" s="245">
        <v>0.312173160540888</v>
      </c>
      <c r="H33" s="246">
        <f aca="true" t="shared" si="32" ref="H33:H35">(F33-0.021)/(13.9368-0.021)*80</f>
        <v>0.21730694606131162</v>
      </c>
      <c r="I33" s="246">
        <f aca="true" t="shared" si="33" ref="I33:I35">(G33-0.2217)/(40.6722-0.2217)*20</f>
        <v>0.04473277736536656</v>
      </c>
      <c r="J33" s="246">
        <f aca="true" t="shared" si="34" ref="J33:J35">SUM(H33:I33)</f>
        <v>0.2620397234266782</v>
      </c>
      <c r="K33" s="249">
        <f>J33/$J$4</f>
        <v>0.0005345866075310322</v>
      </c>
      <c r="L33" s="250">
        <f aca="true" t="shared" si="35" ref="L33:L35">ROUND(K33*9240,2)</f>
        <v>4.94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60" customFormat="1" ht="16.5" customHeight="1">
      <c r="A34" s="6">
        <v>21</v>
      </c>
      <c r="B34" s="12" t="s">
        <v>55</v>
      </c>
      <c r="C34" s="166">
        <f t="shared" si="30"/>
        <v>258.1</v>
      </c>
      <c r="D34" s="122">
        <v>165</v>
      </c>
      <c r="E34" s="244">
        <f t="shared" si="31"/>
        <v>66</v>
      </c>
      <c r="F34" s="245">
        <v>1.4511</v>
      </c>
      <c r="G34" s="245">
        <v>4.20419811389086</v>
      </c>
      <c r="H34" s="246">
        <f t="shared" si="32"/>
        <v>8.22144612598629</v>
      </c>
      <c r="I34" s="246">
        <f t="shared" si="33"/>
        <v>1.9690723792738583</v>
      </c>
      <c r="J34" s="246">
        <f t="shared" si="34"/>
        <v>10.190518505260147</v>
      </c>
      <c r="K34" s="249">
        <f>J34/$J$4</f>
        <v>0.020789652215586932</v>
      </c>
      <c r="L34" s="250">
        <f t="shared" si="35"/>
        <v>192.1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60" customFormat="1" ht="16.5" customHeight="1">
      <c r="A35" s="6">
        <v>22</v>
      </c>
      <c r="B35" s="12" t="s">
        <v>56</v>
      </c>
      <c r="C35" s="166">
        <f t="shared" si="30"/>
        <v>474.31</v>
      </c>
      <c r="D35" s="122">
        <v>144</v>
      </c>
      <c r="E35" s="244">
        <f t="shared" si="31"/>
        <v>57.6</v>
      </c>
      <c r="F35" s="245">
        <v>2.8447</v>
      </c>
      <c r="G35" s="245">
        <v>12.1002148067802</v>
      </c>
      <c r="H35" s="246">
        <f t="shared" si="32"/>
        <v>16.233058825220255</v>
      </c>
      <c r="I35" s="246">
        <f t="shared" si="33"/>
        <v>5.873111485287055</v>
      </c>
      <c r="J35" s="246">
        <f t="shared" si="34"/>
        <v>22.10617031050731</v>
      </c>
      <c r="K35" s="249">
        <f>J35/$J$4</f>
        <v>0.04509874471419234</v>
      </c>
      <c r="L35" s="250">
        <f t="shared" si="35"/>
        <v>416.71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178" s="159" customFormat="1" ht="16.5" customHeight="1">
      <c r="A36" s="8" t="s">
        <v>57</v>
      </c>
      <c r="B36" s="11" t="s">
        <v>58</v>
      </c>
      <c r="C36" s="165">
        <f>SUM(C37:C40)</f>
        <v>2745.51</v>
      </c>
      <c r="D36" s="165">
        <f>SUM(D37:D40)</f>
        <v>124</v>
      </c>
      <c r="E36" s="9">
        <f>SUM(E37:E40)</f>
        <v>49.599999999999994</v>
      </c>
      <c r="F36" s="243" t="s">
        <v>16</v>
      </c>
      <c r="G36" s="243" t="s">
        <v>16</v>
      </c>
      <c r="H36" s="243" t="s">
        <v>16</v>
      </c>
      <c r="I36" s="243" t="s">
        <v>16</v>
      </c>
      <c r="J36" s="243" t="s">
        <v>16</v>
      </c>
      <c r="K36" s="243" t="s">
        <v>16</v>
      </c>
      <c r="L36" s="248">
        <f>SUM(L37:L40)</f>
        <v>2695.91</v>
      </c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7"/>
      <c r="FD36" s="177"/>
      <c r="FE36" s="177"/>
      <c r="FF36" s="177"/>
      <c r="FG36" s="177"/>
      <c r="FH36" s="177"/>
      <c r="FI36" s="177"/>
      <c r="FJ36" s="177"/>
      <c r="FK36" s="177"/>
      <c r="FL36" s="177"/>
      <c r="FM36" s="177"/>
      <c r="FN36" s="177"/>
      <c r="FO36" s="177"/>
      <c r="FP36" s="177"/>
      <c r="FQ36" s="177"/>
      <c r="FR36" s="177"/>
      <c r="FS36" s="177"/>
      <c r="FT36" s="177"/>
      <c r="FU36" s="177"/>
      <c r="FV36" s="177"/>
    </row>
    <row r="37" spans="1:253" s="160" customFormat="1" ht="16.5" customHeight="1">
      <c r="A37" s="6">
        <v>23</v>
      </c>
      <c r="B37" s="12" t="s">
        <v>59</v>
      </c>
      <c r="C37" s="166">
        <f aca="true" t="shared" si="36" ref="C37:C40">SUM(E37,L37)</f>
        <v>776.4100000000001</v>
      </c>
      <c r="D37" s="122">
        <v>23</v>
      </c>
      <c r="E37" s="244">
        <f aca="true" t="shared" si="37" ref="E37:E40">ROUND(D37*0.4,2)</f>
        <v>9.2</v>
      </c>
      <c r="F37" s="245">
        <v>4.4038</v>
      </c>
      <c r="G37" s="245">
        <v>31.5779661260021</v>
      </c>
      <c r="H37" s="246">
        <f aca="true" t="shared" si="38" ref="H37:H40">(F37-0.021)/(13.9368-0.021)*80</f>
        <v>25.196108021098325</v>
      </c>
      <c r="I37" s="246">
        <f aca="true" t="shared" si="39" ref="I37:I40">(G37-0.2217)/(40.6722-0.2217)*20</f>
        <v>15.503524617002064</v>
      </c>
      <c r="J37" s="246">
        <f aca="true" t="shared" si="40" ref="J37:J40">SUM(H37:I37)</f>
        <v>40.69963263810039</v>
      </c>
      <c r="K37" s="249">
        <f>J37/$J$4</f>
        <v>0.08303122234766577</v>
      </c>
      <c r="L37" s="250">
        <f aca="true" t="shared" si="41" ref="L37:L40">ROUND(K37*9240,2)</f>
        <v>767.21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60" customFormat="1" ht="16.5" customHeight="1">
      <c r="A38" s="6">
        <v>24</v>
      </c>
      <c r="B38" s="12" t="s">
        <v>60</v>
      </c>
      <c r="C38" s="166">
        <f t="shared" si="36"/>
        <v>803.05</v>
      </c>
      <c r="D38" s="122">
        <v>61</v>
      </c>
      <c r="E38" s="244">
        <f t="shared" si="37"/>
        <v>24.4</v>
      </c>
      <c r="F38" s="245">
        <v>3.7272</v>
      </c>
      <c r="G38" s="245">
        <v>40.6721955477957</v>
      </c>
      <c r="H38" s="246">
        <f t="shared" si="38"/>
        <v>21.30642866382098</v>
      </c>
      <c r="I38" s="246">
        <f t="shared" si="39"/>
        <v>19.999997798690107</v>
      </c>
      <c r="J38" s="246">
        <f t="shared" si="40"/>
        <v>41.306426462511084</v>
      </c>
      <c r="K38" s="249">
        <f>J38/$J$4</f>
        <v>0.0842691409648149</v>
      </c>
      <c r="L38" s="250">
        <f t="shared" si="41"/>
        <v>778.65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s="160" customFormat="1" ht="16.5" customHeight="1">
      <c r="A39" s="6">
        <v>25</v>
      </c>
      <c r="B39" s="12" t="s">
        <v>61</v>
      </c>
      <c r="C39" s="166">
        <f t="shared" si="36"/>
        <v>275.11</v>
      </c>
      <c r="D39" s="122">
        <v>19</v>
      </c>
      <c r="E39" s="244">
        <f t="shared" si="37"/>
        <v>7.6</v>
      </c>
      <c r="F39" s="245">
        <v>0.6345</v>
      </c>
      <c r="G39" s="245">
        <v>21.7898966310656</v>
      </c>
      <c r="H39" s="246">
        <f t="shared" si="38"/>
        <v>3.5269262277411286</v>
      </c>
      <c r="I39" s="246">
        <f t="shared" si="39"/>
        <v>10.663995071045154</v>
      </c>
      <c r="J39" s="246">
        <f t="shared" si="40"/>
        <v>14.190921298786282</v>
      </c>
      <c r="K39" s="249">
        <f>J39/$J$4</f>
        <v>0.028950864302758117</v>
      </c>
      <c r="L39" s="250">
        <f t="shared" si="41"/>
        <v>267.51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s="160" customFormat="1" ht="16.5" customHeight="1">
      <c r="A40" s="6">
        <v>26</v>
      </c>
      <c r="B40" s="12" t="s">
        <v>62</v>
      </c>
      <c r="C40" s="166">
        <f t="shared" si="36"/>
        <v>890.9399999999999</v>
      </c>
      <c r="D40" s="122">
        <v>21</v>
      </c>
      <c r="E40" s="244">
        <f t="shared" si="37"/>
        <v>8.4</v>
      </c>
      <c r="F40" s="245">
        <v>5.5317</v>
      </c>
      <c r="G40" s="245">
        <v>30.8382298832633</v>
      </c>
      <c r="H40" s="246">
        <f t="shared" si="38"/>
        <v>31.680248350795498</v>
      </c>
      <c r="I40" s="246">
        <f t="shared" si="39"/>
        <v>15.13777574233362</v>
      </c>
      <c r="J40" s="246">
        <f t="shared" si="40"/>
        <v>46.81802409312912</v>
      </c>
      <c r="K40" s="249">
        <f>J40/$J$4</f>
        <v>0.09551333799302851</v>
      </c>
      <c r="L40" s="250">
        <f t="shared" si="41"/>
        <v>882.54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178" s="159" customFormat="1" ht="16.5" customHeight="1">
      <c r="A41" s="8" t="s">
        <v>63</v>
      </c>
      <c r="B41" s="11" t="s">
        <v>64</v>
      </c>
      <c r="C41" s="165">
        <f>SUM(C42:C44)</f>
        <v>638.1800000000001</v>
      </c>
      <c r="D41" s="165">
        <f>SUM(D42:D44)</f>
        <v>1151</v>
      </c>
      <c r="E41" s="9">
        <f>SUM(E42:E44)</f>
        <v>460.4</v>
      </c>
      <c r="F41" s="243" t="s">
        <v>16</v>
      </c>
      <c r="G41" s="243" t="s">
        <v>16</v>
      </c>
      <c r="H41" s="243" t="s">
        <v>16</v>
      </c>
      <c r="I41" s="243" t="s">
        <v>16</v>
      </c>
      <c r="J41" s="243" t="s">
        <v>16</v>
      </c>
      <c r="K41" s="243" t="s">
        <v>16</v>
      </c>
      <c r="L41" s="248">
        <f>SUM(L42:L44)</f>
        <v>177.78</v>
      </c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  <c r="FD41" s="177"/>
      <c r="FE41" s="177"/>
      <c r="FF41" s="177"/>
      <c r="FG41" s="177"/>
      <c r="FH41" s="177"/>
      <c r="FI41" s="177"/>
      <c r="FJ41" s="177"/>
      <c r="FK41" s="177"/>
      <c r="FL41" s="177"/>
      <c r="FM41" s="177"/>
      <c r="FN41" s="177"/>
      <c r="FO41" s="177"/>
      <c r="FP41" s="177"/>
      <c r="FQ41" s="177"/>
      <c r="FR41" s="177"/>
      <c r="FS41" s="177"/>
      <c r="FT41" s="177"/>
      <c r="FU41" s="177"/>
      <c r="FV41" s="177"/>
    </row>
    <row r="42" spans="1:253" s="160" customFormat="1" ht="16.5" customHeight="1">
      <c r="A42" s="6">
        <v>27</v>
      </c>
      <c r="B42" s="12" t="s">
        <v>65</v>
      </c>
      <c r="C42" s="166">
        <f aca="true" t="shared" si="42" ref="C42:C44">SUM(E42,L42)</f>
        <v>247.55</v>
      </c>
      <c r="D42" s="122">
        <v>601</v>
      </c>
      <c r="E42" s="244">
        <f aca="true" t="shared" si="43" ref="E42:E44">ROUND(D42*0.4,2)</f>
        <v>240.4</v>
      </c>
      <c r="F42" s="245">
        <v>0.0597</v>
      </c>
      <c r="G42" s="245">
        <v>0.538424769343158</v>
      </c>
      <c r="H42" s="246">
        <f aca="true" t="shared" si="44" ref="H42:H44">(F42-0.021)/(13.9368-0.021)*80</f>
        <v>0.2224809209675333</v>
      </c>
      <c r="I42" s="246">
        <f aca="true" t="shared" si="45" ref="I42:I44">(G42-0.2217)/(40.6722-0.2217)*20</f>
        <v>0.15659869190401007</v>
      </c>
      <c r="J42" s="246">
        <f aca="true" t="shared" si="46" ref="J42:J44">SUM(H42:I42)</f>
        <v>0.37907961287154335</v>
      </c>
      <c r="K42" s="249">
        <f>J42/$J$4</f>
        <v>0.0007733594036015667</v>
      </c>
      <c r="L42" s="250">
        <f aca="true" t="shared" si="47" ref="L42:L44">ROUND(K42*9240,2)</f>
        <v>7.15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s="160" customFormat="1" ht="16.5" customHeight="1">
      <c r="A43" s="6">
        <v>28</v>
      </c>
      <c r="B43" s="12" t="s">
        <v>66</v>
      </c>
      <c r="C43" s="166">
        <f t="shared" si="42"/>
        <v>110.64999999999999</v>
      </c>
      <c r="D43" s="122">
        <v>272</v>
      </c>
      <c r="E43" s="244">
        <f t="shared" si="43"/>
        <v>108.8</v>
      </c>
      <c r="F43" s="245">
        <v>0.021</v>
      </c>
      <c r="G43" s="245">
        <v>0.420117632937222</v>
      </c>
      <c r="H43" s="246">
        <f t="shared" si="44"/>
        <v>0</v>
      </c>
      <c r="I43" s="246">
        <f t="shared" si="45"/>
        <v>0.09810392105769866</v>
      </c>
      <c r="J43" s="246">
        <f t="shared" si="46"/>
        <v>0.09810392105769866</v>
      </c>
      <c r="K43" s="249">
        <f>J43/$J$4</f>
        <v>0.00020014157265130092</v>
      </c>
      <c r="L43" s="250">
        <f t="shared" si="47"/>
        <v>1.85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s="160" customFormat="1" ht="16.5" customHeight="1">
      <c r="A44" s="6">
        <v>29</v>
      </c>
      <c r="B44" s="12" t="s">
        <v>67</v>
      </c>
      <c r="C44" s="166">
        <f t="shared" si="42"/>
        <v>279.98</v>
      </c>
      <c r="D44" s="122">
        <v>278</v>
      </c>
      <c r="E44" s="244">
        <f t="shared" si="43"/>
        <v>111.2</v>
      </c>
      <c r="F44" s="245">
        <v>0.9779</v>
      </c>
      <c r="G44" s="245">
        <v>7.20469163271471</v>
      </c>
      <c r="H44" s="246">
        <f t="shared" si="44"/>
        <v>5.501085097515055</v>
      </c>
      <c r="I44" s="246">
        <f t="shared" si="45"/>
        <v>3.4526107873646605</v>
      </c>
      <c r="J44" s="246">
        <f t="shared" si="46"/>
        <v>8.953695884879716</v>
      </c>
      <c r="K44" s="249">
        <f>J44/$J$4</f>
        <v>0.01826641337187084</v>
      </c>
      <c r="L44" s="250">
        <f t="shared" si="47"/>
        <v>168.78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178" s="159" customFormat="1" ht="16.5" customHeight="1">
      <c r="A45" s="8" t="s">
        <v>68</v>
      </c>
      <c r="B45" s="11" t="s">
        <v>69</v>
      </c>
      <c r="C45" s="165">
        <f>SUM(C46:C49)</f>
        <v>295.35</v>
      </c>
      <c r="D45" s="165">
        <f>SUM(D46:D49)</f>
        <v>534</v>
      </c>
      <c r="E45" s="9">
        <f>SUM(E46:E49)</f>
        <v>213.6</v>
      </c>
      <c r="F45" s="243" t="s">
        <v>16</v>
      </c>
      <c r="G45" s="243" t="s">
        <v>16</v>
      </c>
      <c r="H45" s="243" t="s">
        <v>16</v>
      </c>
      <c r="I45" s="243" t="s">
        <v>16</v>
      </c>
      <c r="J45" s="243" t="s">
        <v>16</v>
      </c>
      <c r="K45" s="243" t="s">
        <v>16</v>
      </c>
      <c r="L45" s="248">
        <f>SUM(L46:L49)</f>
        <v>81.75</v>
      </c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7"/>
      <c r="EL45" s="177"/>
      <c r="EM45" s="177"/>
      <c r="EN45" s="177"/>
      <c r="EO45" s="177"/>
      <c r="EP45" s="177"/>
      <c r="EQ45" s="177"/>
      <c r="ER45" s="177"/>
      <c r="ES45" s="177"/>
      <c r="ET45" s="177"/>
      <c r="EU45" s="177"/>
      <c r="EV45" s="177"/>
      <c r="EW45" s="177"/>
      <c r="EX45" s="177"/>
      <c r="EY45" s="177"/>
      <c r="EZ45" s="177"/>
      <c r="FA45" s="177"/>
      <c r="FB45" s="177"/>
      <c r="FC45" s="177"/>
      <c r="FD45" s="177"/>
      <c r="FE45" s="177"/>
      <c r="FF45" s="177"/>
      <c r="FG45" s="177"/>
      <c r="FH45" s="177"/>
      <c r="FI45" s="177"/>
      <c r="FJ45" s="177"/>
      <c r="FK45" s="177"/>
      <c r="FL45" s="177"/>
      <c r="FM45" s="177"/>
      <c r="FN45" s="177"/>
      <c r="FO45" s="177"/>
      <c r="FP45" s="177"/>
      <c r="FQ45" s="177"/>
      <c r="FR45" s="177"/>
      <c r="FS45" s="177"/>
      <c r="FT45" s="177"/>
      <c r="FU45" s="177"/>
      <c r="FV45" s="177"/>
    </row>
    <row r="46" spans="1:253" s="160" customFormat="1" ht="16.5" customHeight="1">
      <c r="A46" s="6">
        <v>30</v>
      </c>
      <c r="B46" s="12" t="s">
        <v>70</v>
      </c>
      <c r="C46" s="166">
        <f aca="true" t="shared" si="48" ref="C46:C49">SUM(E46,L46)</f>
        <v>78.63</v>
      </c>
      <c r="D46" s="122">
        <v>127</v>
      </c>
      <c r="E46" s="244">
        <f aca="true" t="shared" si="49" ref="E46:E49">ROUND(D46*0.4,2)</f>
        <v>50.8</v>
      </c>
      <c r="F46" s="245">
        <v>0.2013</v>
      </c>
      <c r="G46" s="245">
        <v>1.11095167663745</v>
      </c>
      <c r="H46" s="246">
        <f aca="true" t="shared" si="50" ref="H46:H49">(F46-0.021)/(13.9368-0.021)*80</f>
        <v>1.0365196395464151</v>
      </c>
      <c r="I46" s="246">
        <f aca="true" t="shared" si="51" ref="I46:I49">(G46-0.2217)/(40.6722-0.2217)*20</f>
        <v>0.439674009783538</v>
      </c>
      <c r="J46" s="246">
        <f aca="true" t="shared" si="52" ref="J46:J49">SUM(H46:I46)</f>
        <v>1.4761936493299532</v>
      </c>
      <c r="K46" s="249">
        <f>J46/$J$4</f>
        <v>0.003011579102337773</v>
      </c>
      <c r="L46" s="250">
        <f aca="true" t="shared" si="53" ref="L46:L49">ROUND(K46*9240,2)</f>
        <v>27.83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s="160" customFormat="1" ht="16.5" customHeight="1">
      <c r="A47" s="6">
        <v>31</v>
      </c>
      <c r="B47" s="12" t="s">
        <v>71</v>
      </c>
      <c r="C47" s="166">
        <f t="shared" si="48"/>
        <v>98.06</v>
      </c>
      <c r="D47" s="122">
        <v>167</v>
      </c>
      <c r="E47" s="244">
        <f t="shared" si="49"/>
        <v>66.8</v>
      </c>
      <c r="F47" s="245">
        <v>0.2641</v>
      </c>
      <c r="G47" s="245">
        <v>0.749534556352738</v>
      </c>
      <c r="H47" s="246">
        <f t="shared" si="50"/>
        <v>1.3975481107805519</v>
      </c>
      <c r="I47" s="246">
        <f t="shared" si="51"/>
        <v>0.26097801330156023</v>
      </c>
      <c r="J47" s="246">
        <f t="shared" si="52"/>
        <v>1.658526124082112</v>
      </c>
      <c r="K47" s="249">
        <f>J47/$J$4</f>
        <v>0.0033835551441601807</v>
      </c>
      <c r="L47" s="250">
        <f t="shared" si="53"/>
        <v>31.26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s="160" customFormat="1" ht="16.5" customHeight="1">
      <c r="A48" s="6">
        <v>32</v>
      </c>
      <c r="B48" s="12" t="s">
        <v>72</v>
      </c>
      <c r="C48" s="166">
        <f t="shared" si="48"/>
        <v>50.06</v>
      </c>
      <c r="D48" s="122">
        <v>110</v>
      </c>
      <c r="E48" s="244">
        <f t="shared" si="49"/>
        <v>44</v>
      </c>
      <c r="F48" s="245">
        <v>0.0769</v>
      </c>
      <c r="G48" s="245">
        <v>0.221700085047497</v>
      </c>
      <c r="H48" s="246">
        <f t="shared" si="50"/>
        <v>0.321361330286437</v>
      </c>
      <c r="I48" s="246">
        <f t="shared" si="51"/>
        <v>4.205015858362361E-08</v>
      </c>
      <c r="J48" s="246">
        <f t="shared" si="52"/>
        <v>0.32136137233659556</v>
      </c>
      <c r="K48" s="249">
        <f>J48/$J$4</f>
        <v>0.0006556085603448895</v>
      </c>
      <c r="L48" s="250">
        <f t="shared" si="53"/>
        <v>6.06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s="160" customFormat="1" ht="16.5" customHeight="1">
      <c r="A49" s="6">
        <v>33</v>
      </c>
      <c r="B49" s="12" t="s">
        <v>73</v>
      </c>
      <c r="C49" s="166">
        <f t="shared" si="48"/>
        <v>68.6</v>
      </c>
      <c r="D49" s="122">
        <v>130</v>
      </c>
      <c r="E49" s="244">
        <f t="shared" si="49"/>
        <v>52</v>
      </c>
      <c r="F49" s="245">
        <v>0.1368</v>
      </c>
      <c r="G49" s="245">
        <v>0.656174903228592</v>
      </c>
      <c r="H49" s="246">
        <f t="shared" si="50"/>
        <v>0.665718104600526</v>
      </c>
      <c r="I49" s="246">
        <f t="shared" si="51"/>
        <v>0.21481806317775648</v>
      </c>
      <c r="J49" s="246">
        <f t="shared" si="52"/>
        <v>0.8805361677782826</v>
      </c>
      <c r="K49" s="249">
        <f>J49/$J$4</f>
        <v>0.001796379711386322</v>
      </c>
      <c r="L49" s="250">
        <f t="shared" si="53"/>
        <v>16.6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</sheetData>
  <sheetProtection/>
  <mergeCells count="7">
    <mergeCell ref="A1:L1"/>
    <mergeCell ref="D2:E2"/>
    <mergeCell ref="F2:L2"/>
    <mergeCell ref="A4:B4"/>
    <mergeCell ref="A2:A3"/>
    <mergeCell ref="B2:B3"/>
    <mergeCell ref="C2:C3"/>
  </mergeCells>
  <printOptions/>
  <pageMargins left="0.55" right="0.35" top="0.63" bottom="0.67" header="0.26" footer="0.32"/>
  <pageSetup horizontalDpi="600" verticalDpi="600" orientation="landscape" paperSize="9" scale="80"/>
  <headerFooter scaleWithDoc="0" alignWithMargins="0">
    <oddHeader>&amp;L&amp;"宋体"&amp;12附件1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24"/>
  <sheetViews>
    <sheetView showZeros="0" tabSelected="1" view="pageBreakPreview" zoomScale="60" workbookViewId="0" topLeftCell="A1">
      <pane xSplit="2" ySplit="6" topLeftCell="C7" activePane="bottomRight" state="frozen"/>
      <selection pane="bottomRight" activeCell="X40" sqref="X40"/>
    </sheetView>
  </sheetViews>
  <sheetFormatPr defaultColWidth="10.125" defaultRowHeight="13.5" customHeight="1"/>
  <cols>
    <col min="1" max="1" width="4.875" style="1" customWidth="1"/>
    <col min="2" max="2" width="20.375" style="2" customWidth="1"/>
    <col min="3" max="3" width="8.875" style="1" customWidth="1"/>
    <col min="4" max="4" width="10.50390625" style="1" customWidth="1"/>
    <col min="5" max="5" width="11.50390625" style="1" customWidth="1"/>
    <col min="6" max="6" width="12.25390625" style="1" customWidth="1"/>
    <col min="7" max="7" width="10.375" style="1" customWidth="1"/>
    <col min="8" max="8" width="10.125" style="1" customWidth="1"/>
    <col min="9" max="9" width="11.75390625" style="161" customWidth="1"/>
    <col min="10" max="10" width="10.00390625" style="1" customWidth="1"/>
    <col min="11" max="11" width="9.00390625" style="1" customWidth="1"/>
    <col min="12" max="18" width="10.125" style="2" customWidth="1"/>
    <col min="19" max="20" width="12.125" style="2" bestFit="1" customWidth="1"/>
    <col min="21" max="153" width="10.125" style="2" customWidth="1"/>
    <col min="154" max="233" width="10.125" style="162" customWidth="1"/>
    <col min="234" max="254" width="10.125" style="15" customWidth="1"/>
    <col min="255" max="16384" width="10.125" style="189" customWidth="1"/>
  </cols>
  <sheetData>
    <row r="1" spans="1:2" ht="18.75" customHeight="1">
      <c r="A1" s="190" t="s">
        <v>74</v>
      </c>
      <c r="B1" s="190"/>
    </row>
    <row r="2" spans="1:14" ht="24.75" customHeight="1">
      <c r="A2" s="4" t="s">
        <v>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163"/>
      <c r="B3" s="163"/>
      <c r="C3" s="163"/>
      <c r="D3" s="163"/>
      <c r="E3" s="163"/>
      <c r="F3" s="163"/>
      <c r="G3" s="163"/>
      <c r="H3" s="191"/>
      <c r="I3" s="191"/>
      <c r="J3" s="191"/>
      <c r="K3" s="191"/>
      <c r="M3" s="210" t="s">
        <v>76</v>
      </c>
      <c r="N3" s="210"/>
    </row>
    <row r="4" spans="1:181" s="158" customFormat="1" ht="30" customHeight="1">
      <c r="A4" s="192" t="s">
        <v>1</v>
      </c>
      <c r="B4" s="192" t="s">
        <v>77</v>
      </c>
      <c r="C4" s="192" t="s">
        <v>78</v>
      </c>
      <c r="D4" s="192" t="s">
        <v>79</v>
      </c>
      <c r="E4" s="192" t="s">
        <v>80</v>
      </c>
      <c r="F4" s="192" t="s">
        <v>81</v>
      </c>
      <c r="G4" s="192" t="s">
        <v>82</v>
      </c>
      <c r="H4" s="192" t="s">
        <v>83</v>
      </c>
      <c r="I4" s="192" t="s">
        <v>84</v>
      </c>
      <c r="J4" s="192" t="s">
        <v>6</v>
      </c>
      <c r="K4" s="211" t="s">
        <v>85</v>
      </c>
      <c r="L4" s="211"/>
      <c r="M4" s="211" t="s">
        <v>86</v>
      </c>
      <c r="N4" s="21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s="158" customFormat="1" ht="21.7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211" t="s">
        <v>87</v>
      </c>
      <c r="L5" s="211" t="s">
        <v>88</v>
      </c>
      <c r="M5" s="211" t="s">
        <v>87</v>
      </c>
      <c r="N5" s="211" t="s">
        <v>88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s="159" customFormat="1" ht="23.25" customHeight="1">
      <c r="A6" s="193" t="s">
        <v>89</v>
      </c>
      <c r="B6" s="193"/>
      <c r="C6" s="194">
        <f aca="true" t="shared" si="0" ref="C6:J6">C7+C18</f>
        <v>8466.58</v>
      </c>
      <c r="D6" s="194">
        <f t="shared" si="0"/>
        <v>369.19</v>
      </c>
      <c r="E6" s="194">
        <f t="shared" si="0"/>
        <v>58.8</v>
      </c>
      <c r="F6" s="194">
        <f t="shared" si="0"/>
        <v>45</v>
      </c>
      <c r="G6" s="194">
        <f t="shared" si="0"/>
        <v>2366.67</v>
      </c>
      <c r="H6" s="194">
        <f t="shared" si="0"/>
        <v>363.92</v>
      </c>
      <c r="I6" s="194">
        <f t="shared" si="0"/>
        <v>4979</v>
      </c>
      <c r="J6" s="194">
        <f t="shared" si="0"/>
        <v>284</v>
      </c>
      <c r="K6" s="212"/>
      <c r="L6" s="204"/>
      <c r="M6" s="204"/>
      <c r="N6" s="204"/>
      <c r="O6" s="177"/>
      <c r="P6" s="162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177"/>
      <c r="FS6" s="177"/>
      <c r="FT6" s="177"/>
      <c r="FU6" s="177"/>
      <c r="FV6" s="177"/>
      <c r="FW6" s="177"/>
      <c r="FX6" s="177"/>
      <c r="FY6" s="177"/>
    </row>
    <row r="7" spans="1:254" s="159" customFormat="1" ht="23.25" customHeight="1">
      <c r="A7" s="195" t="s">
        <v>17</v>
      </c>
      <c r="B7" s="196" t="s">
        <v>90</v>
      </c>
      <c r="C7" s="197">
        <f aca="true" t="shared" si="1" ref="C7:J7">SUM(C8:C17)</f>
        <v>8258.5</v>
      </c>
      <c r="D7" s="197">
        <f t="shared" si="1"/>
        <v>278.11</v>
      </c>
      <c r="E7" s="197">
        <f t="shared" si="1"/>
        <v>28.8</v>
      </c>
      <c r="F7" s="197">
        <f t="shared" si="1"/>
        <v>0</v>
      </c>
      <c r="G7" s="197">
        <f t="shared" si="1"/>
        <v>2366.67</v>
      </c>
      <c r="H7" s="197">
        <f t="shared" si="1"/>
        <v>363.92</v>
      </c>
      <c r="I7" s="197">
        <f t="shared" si="1"/>
        <v>4979</v>
      </c>
      <c r="J7" s="197">
        <f t="shared" si="1"/>
        <v>242</v>
      </c>
      <c r="K7" s="213">
        <v>211</v>
      </c>
      <c r="L7" s="214" t="s">
        <v>91</v>
      </c>
      <c r="M7" s="213">
        <v>513</v>
      </c>
      <c r="N7" s="214" t="s">
        <v>92</v>
      </c>
      <c r="O7" s="177"/>
      <c r="P7" s="162"/>
      <c r="Q7" s="177"/>
      <c r="R7" s="177"/>
      <c r="S7" s="177"/>
      <c r="T7" s="177"/>
      <c r="U7" s="2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232"/>
      <c r="GA7" s="232"/>
      <c r="GB7" s="232"/>
      <c r="GC7" s="232"/>
      <c r="GD7" s="232"/>
      <c r="GE7" s="232"/>
      <c r="GF7" s="232"/>
      <c r="GG7" s="232"/>
      <c r="GH7" s="232"/>
      <c r="GI7" s="232"/>
      <c r="GJ7" s="232"/>
      <c r="GK7" s="232"/>
      <c r="GL7" s="232"/>
      <c r="GM7" s="232"/>
      <c r="GN7" s="232"/>
      <c r="GO7" s="232"/>
      <c r="GP7" s="232"/>
      <c r="GQ7" s="232"/>
      <c r="GR7" s="232"/>
      <c r="GS7" s="232"/>
      <c r="GT7" s="232"/>
      <c r="GU7" s="232"/>
      <c r="GV7" s="232"/>
      <c r="GW7" s="232"/>
      <c r="GX7" s="232"/>
      <c r="GY7" s="232"/>
      <c r="GZ7" s="232"/>
      <c r="HA7" s="232"/>
      <c r="HB7" s="232"/>
      <c r="HC7" s="232"/>
      <c r="HD7" s="232"/>
      <c r="HE7" s="232"/>
      <c r="HF7" s="232"/>
      <c r="HG7" s="232"/>
      <c r="HH7" s="232"/>
      <c r="HI7" s="232"/>
      <c r="HJ7" s="232"/>
      <c r="HK7" s="232"/>
      <c r="HL7" s="232"/>
      <c r="HM7" s="232"/>
      <c r="HN7" s="232"/>
      <c r="HO7" s="232"/>
      <c r="HP7" s="232"/>
      <c r="HQ7" s="232"/>
      <c r="HR7" s="232"/>
      <c r="HS7" s="232"/>
      <c r="HT7" s="232"/>
      <c r="HU7" s="232"/>
      <c r="HV7" s="232"/>
      <c r="HW7" s="232"/>
      <c r="HX7" s="232"/>
      <c r="HY7" s="232"/>
      <c r="HZ7" s="233"/>
      <c r="IA7" s="233"/>
      <c r="IB7" s="233"/>
      <c r="IC7" s="233"/>
      <c r="ID7" s="233"/>
      <c r="IE7" s="233"/>
      <c r="IF7" s="233"/>
      <c r="IG7" s="233"/>
      <c r="IH7" s="233"/>
      <c r="II7" s="233"/>
      <c r="IJ7" s="233"/>
      <c r="IK7" s="233"/>
      <c r="IL7" s="233"/>
      <c r="IM7" s="233"/>
      <c r="IN7" s="233"/>
      <c r="IO7" s="233"/>
      <c r="IP7" s="233"/>
      <c r="IQ7" s="233"/>
      <c r="IR7" s="233"/>
      <c r="IS7" s="233"/>
      <c r="IT7" s="233"/>
    </row>
    <row r="8" spans="1:181" s="160" customFormat="1" ht="23.25" customHeight="1">
      <c r="A8" s="198">
        <v>1</v>
      </c>
      <c r="B8" s="199" t="s">
        <v>93</v>
      </c>
      <c r="C8" s="200">
        <f>SUM(D8:K8)</f>
        <v>141.5</v>
      </c>
      <c r="D8" s="200"/>
      <c r="E8" s="200">
        <v>6</v>
      </c>
      <c r="F8" s="200"/>
      <c r="G8" s="201">
        <v>100</v>
      </c>
      <c r="H8" s="200"/>
      <c r="I8" s="215"/>
      <c r="J8" s="207">
        <v>35.5</v>
      </c>
      <c r="K8" s="216"/>
      <c r="L8" s="217"/>
      <c r="M8" s="216"/>
      <c r="N8" s="217"/>
      <c r="O8" s="2"/>
      <c r="P8" s="162"/>
      <c r="R8" s="2"/>
      <c r="S8" s="231"/>
      <c r="T8" s="23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</row>
    <row r="9" spans="1:181" s="160" customFormat="1" ht="23.25" customHeight="1">
      <c r="A9" s="198">
        <v>2</v>
      </c>
      <c r="B9" s="199" t="s">
        <v>94</v>
      </c>
      <c r="C9" s="200">
        <f aca="true" t="shared" si="2" ref="C9:C17">SUM(D9:K9)</f>
        <v>1027.26</v>
      </c>
      <c r="D9" s="200">
        <v>273.97</v>
      </c>
      <c r="E9" s="200"/>
      <c r="F9" s="200"/>
      <c r="G9" s="201"/>
      <c r="H9" s="200">
        <v>148.29</v>
      </c>
      <c r="I9" s="215">
        <v>584</v>
      </c>
      <c r="J9" s="207">
        <v>21</v>
      </c>
      <c r="K9" s="216"/>
      <c r="L9" s="217"/>
      <c r="M9" s="216"/>
      <c r="N9" s="217"/>
      <c r="O9" s="2"/>
      <c r="P9" s="162"/>
      <c r="Q9" s="2"/>
      <c r="R9" s="2"/>
      <c r="S9" s="2"/>
      <c r="T9" s="23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</row>
    <row r="10" spans="1:181" s="160" customFormat="1" ht="23.25" customHeight="1">
      <c r="A10" s="198">
        <v>3</v>
      </c>
      <c r="B10" s="199" t="s">
        <v>33</v>
      </c>
      <c r="C10" s="200">
        <f t="shared" si="2"/>
        <v>296</v>
      </c>
      <c r="D10" s="200"/>
      <c r="E10" s="200"/>
      <c r="F10" s="200"/>
      <c r="G10" s="201"/>
      <c r="H10" s="200">
        <v>12.5</v>
      </c>
      <c r="I10" s="215">
        <v>272</v>
      </c>
      <c r="J10" s="207">
        <v>11.5</v>
      </c>
      <c r="K10" s="216"/>
      <c r="L10" s="217"/>
      <c r="M10" s="216"/>
      <c r="N10" s="217"/>
      <c r="O10" s="2"/>
      <c r="P10" s="162"/>
      <c r="Q10" s="2"/>
      <c r="R10" s="2"/>
      <c r="S10" s="2"/>
      <c r="T10" s="23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</row>
    <row r="11" spans="1:181" s="160" customFormat="1" ht="23.25" customHeight="1">
      <c r="A11" s="198">
        <v>4</v>
      </c>
      <c r="B11" s="199" t="s">
        <v>34</v>
      </c>
      <c r="C11" s="200">
        <f t="shared" si="2"/>
        <v>2583.77</v>
      </c>
      <c r="D11" s="200"/>
      <c r="E11" s="200"/>
      <c r="F11" s="200"/>
      <c r="G11" s="201">
        <v>1770</v>
      </c>
      <c r="H11" s="200">
        <v>49.77</v>
      </c>
      <c r="I11" s="215">
        <v>741</v>
      </c>
      <c r="J11" s="207">
        <v>23</v>
      </c>
      <c r="K11" s="216"/>
      <c r="L11" s="217"/>
      <c r="M11" s="216"/>
      <c r="N11" s="217"/>
      <c r="O11" s="2"/>
      <c r="P11" s="162"/>
      <c r="Q11" s="2"/>
      <c r="R11" s="2"/>
      <c r="S11" s="231"/>
      <c r="T11" s="23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</row>
    <row r="12" spans="1:181" s="160" customFormat="1" ht="23.25" customHeight="1">
      <c r="A12" s="198">
        <v>5</v>
      </c>
      <c r="B12" s="199" t="s">
        <v>95</v>
      </c>
      <c r="C12" s="200">
        <f t="shared" si="2"/>
        <v>422.5</v>
      </c>
      <c r="D12" s="200"/>
      <c r="E12" s="200"/>
      <c r="F12" s="200"/>
      <c r="G12" s="201"/>
      <c r="H12" s="200"/>
      <c r="I12" s="215">
        <v>400</v>
      </c>
      <c r="J12" s="207">
        <v>22.5</v>
      </c>
      <c r="K12" s="216"/>
      <c r="L12" s="217"/>
      <c r="M12" s="216"/>
      <c r="N12" s="217"/>
      <c r="O12" s="2"/>
      <c r="P12" s="162"/>
      <c r="Q12" s="2"/>
      <c r="R12" s="2"/>
      <c r="S12" s="2"/>
      <c r="T12" s="23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</row>
    <row r="13" spans="1:181" s="160" customFormat="1" ht="23.25" customHeight="1">
      <c r="A13" s="198">
        <v>6</v>
      </c>
      <c r="B13" s="199" t="s">
        <v>35</v>
      </c>
      <c r="C13" s="200">
        <f t="shared" si="2"/>
        <v>1592.5</v>
      </c>
      <c r="D13" s="200"/>
      <c r="E13" s="200"/>
      <c r="F13" s="200"/>
      <c r="G13" s="201"/>
      <c r="H13" s="200">
        <v>37.5</v>
      </c>
      <c r="I13" s="215">
        <v>1521</v>
      </c>
      <c r="J13" s="207">
        <v>34</v>
      </c>
      <c r="K13" s="216"/>
      <c r="L13" s="217"/>
      <c r="M13" s="216"/>
      <c r="N13" s="217"/>
      <c r="O13" s="2"/>
      <c r="P13" s="162"/>
      <c r="Q13" s="2"/>
      <c r="R13" s="2"/>
      <c r="S13" s="2"/>
      <c r="T13" s="23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</row>
    <row r="14" spans="1:181" s="160" customFormat="1" ht="23.25" customHeight="1">
      <c r="A14" s="198">
        <v>7</v>
      </c>
      <c r="B14" s="199" t="s">
        <v>96</v>
      </c>
      <c r="C14" s="200">
        <f t="shared" si="2"/>
        <v>102.86</v>
      </c>
      <c r="D14" s="200"/>
      <c r="E14" s="200"/>
      <c r="F14" s="200"/>
      <c r="G14" s="201"/>
      <c r="H14" s="200">
        <v>73.36</v>
      </c>
      <c r="I14" s="215"/>
      <c r="J14" s="207">
        <v>29.5</v>
      </c>
      <c r="K14" s="216"/>
      <c r="L14" s="217"/>
      <c r="M14" s="216"/>
      <c r="N14" s="217"/>
      <c r="O14" s="2"/>
      <c r="P14" s="162"/>
      <c r="Q14" s="2"/>
      <c r="R14" s="2"/>
      <c r="S14" s="2"/>
      <c r="T14" s="23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</row>
    <row r="15" spans="1:181" s="160" customFormat="1" ht="23.25" customHeight="1">
      <c r="A15" s="198">
        <v>8</v>
      </c>
      <c r="B15" s="199" t="s">
        <v>97</v>
      </c>
      <c r="C15" s="200">
        <f t="shared" si="2"/>
        <v>58.14</v>
      </c>
      <c r="D15" s="200">
        <v>4.14</v>
      </c>
      <c r="E15" s="200"/>
      <c r="F15" s="200"/>
      <c r="G15" s="201"/>
      <c r="H15" s="200">
        <v>30</v>
      </c>
      <c r="I15" s="215"/>
      <c r="J15" s="207">
        <v>24</v>
      </c>
      <c r="K15" s="216"/>
      <c r="L15" s="217"/>
      <c r="M15" s="216"/>
      <c r="N15" s="217"/>
      <c r="O15" s="2"/>
      <c r="P15" s="162"/>
      <c r="Q15" s="2"/>
      <c r="R15" s="231"/>
      <c r="S15" s="2"/>
      <c r="T15" s="23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</row>
    <row r="16" spans="1:181" s="160" customFormat="1" ht="23.25" customHeight="1">
      <c r="A16" s="198">
        <v>9</v>
      </c>
      <c r="B16" s="199" t="s">
        <v>36</v>
      </c>
      <c r="C16" s="200">
        <f t="shared" si="2"/>
        <v>1115.5</v>
      </c>
      <c r="D16" s="200"/>
      <c r="E16" s="200"/>
      <c r="F16" s="200"/>
      <c r="G16" s="201"/>
      <c r="H16" s="200"/>
      <c r="I16" s="215">
        <v>1101</v>
      </c>
      <c r="J16" s="207">
        <v>14.5</v>
      </c>
      <c r="K16" s="216"/>
      <c r="L16" s="217"/>
      <c r="M16" s="216"/>
      <c r="N16" s="217"/>
      <c r="O16" s="2"/>
      <c r="P16" s="162"/>
      <c r="Q16" s="2"/>
      <c r="R16" s="2"/>
      <c r="S16" s="2"/>
      <c r="T16" s="23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</row>
    <row r="17" spans="1:181" s="160" customFormat="1" ht="23.25" customHeight="1">
      <c r="A17" s="198">
        <v>10</v>
      </c>
      <c r="B17" s="199" t="s">
        <v>98</v>
      </c>
      <c r="C17" s="200">
        <f t="shared" si="2"/>
        <v>918.47</v>
      </c>
      <c r="D17" s="200"/>
      <c r="E17" s="200">
        <v>22.8</v>
      </c>
      <c r="F17" s="200"/>
      <c r="G17" s="201">
        <v>496.67</v>
      </c>
      <c r="H17" s="200">
        <v>12.5</v>
      </c>
      <c r="I17" s="215">
        <v>360</v>
      </c>
      <c r="J17" s="207">
        <v>26.5</v>
      </c>
      <c r="K17" s="218"/>
      <c r="L17" s="219"/>
      <c r="M17" s="218"/>
      <c r="N17" s="219"/>
      <c r="O17" s="2"/>
      <c r="P17" s="162"/>
      <c r="Q17" s="2"/>
      <c r="R17" s="231"/>
      <c r="S17" s="231"/>
      <c r="T17" s="23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</row>
    <row r="18" spans="1:254" s="188" customFormat="1" ht="23.25" customHeight="1">
      <c r="A18" s="202" t="s">
        <v>21</v>
      </c>
      <c r="B18" s="203" t="s">
        <v>99</v>
      </c>
      <c r="C18" s="204">
        <f aca="true" t="shared" si="3" ref="C18:C24">SUM(D18:J18)</f>
        <v>208.07999999999998</v>
      </c>
      <c r="D18" s="204">
        <f aca="true" t="shared" si="4" ref="D18:I18">SUM(D19:D22)</f>
        <v>91.08</v>
      </c>
      <c r="E18" s="204">
        <f t="shared" si="4"/>
        <v>30</v>
      </c>
      <c r="F18" s="204">
        <f t="shared" si="4"/>
        <v>45</v>
      </c>
      <c r="G18" s="204">
        <f t="shared" si="4"/>
        <v>0</v>
      </c>
      <c r="H18" s="204"/>
      <c r="I18" s="204">
        <f t="shared" si="4"/>
        <v>0</v>
      </c>
      <c r="J18" s="204">
        <f>SUM(J19:J24)</f>
        <v>42</v>
      </c>
      <c r="K18" s="220"/>
      <c r="L18" s="220"/>
      <c r="M18" s="221"/>
      <c r="N18" s="222"/>
      <c r="O18" s="177"/>
      <c r="P18" s="162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232"/>
      <c r="EY18" s="232"/>
      <c r="EZ18" s="232"/>
      <c r="FA18" s="232"/>
      <c r="FB18" s="232"/>
      <c r="FC18" s="232"/>
      <c r="FD18" s="232"/>
      <c r="FE18" s="232"/>
      <c r="FF18" s="232"/>
      <c r="FG18" s="232"/>
      <c r="FH18" s="232"/>
      <c r="FI18" s="232"/>
      <c r="FJ18" s="232"/>
      <c r="FK18" s="232"/>
      <c r="FL18" s="232"/>
      <c r="FM18" s="232"/>
      <c r="FN18" s="232"/>
      <c r="FO18" s="232"/>
      <c r="FP18" s="232"/>
      <c r="FQ18" s="232"/>
      <c r="FR18" s="232"/>
      <c r="FS18" s="232"/>
      <c r="FT18" s="232"/>
      <c r="FU18" s="232"/>
      <c r="FV18" s="232"/>
      <c r="FW18" s="232"/>
      <c r="FX18" s="232"/>
      <c r="FY18" s="232"/>
      <c r="FZ18" s="232"/>
      <c r="GA18" s="232"/>
      <c r="GB18" s="232"/>
      <c r="GC18" s="232"/>
      <c r="GD18" s="232"/>
      <c r="GE18" s="232"/>
      <c r="GF18" s="232"/>
      <c r="GG18" s="232"/>
      <c r="GH18" s="232"/>
      <c r="GI18" s="232"/>
      <c r="GJ18" s="232"/>
      <c r="GK18" s="232"/>
      <c r="GL18" s="232"/>
      <c r="GM18" s="232"/>
      <c r="GN18" s="232"/>
      <c r="GO18" s="232"/>
      <c r="GP18" s="232"/>
      <c r="GQ18" s="232"/>
      <c r="GR18" s="232"/>
      <c r="GS18" s="232"/>
      <c r="GT18" s="232"/>
      <c r="GU18" s="232"/>
      <c r="GV18" s="232"/>
      <c r="GW18" s="232"/>
      <c r="GX18" s="232"/>
      <c r="GY18" s="232"/>
      <c r="GZ18" s="232"/>
      <c r="HA18" s="232"/>
      <c r="HB18" s="232"/>
      <c r="HC18" s="232"/>
      <c r="HD18" s="232"/>
      <c r="HE18" s="232"/>
      <c r="HF18" s="232"/>
      <c r="HG18" s="232"/>
      <c r="HH18" s="232"/>
      <c r="HI18" s="232"/>
      <c r="HJ18" s="232"/>
      <c r="HK18" s="232"/>
      <c r="HL18" s="232"/>
      <c r="HM18" s="232"/>
      <c r="HN18" s="232"/>
      <c r="HO18" s="232"/>
      <c r="HP18" s="232"/>
      <c r="HQ18" s="232"/>
      <c r="HR18" s="232"/>
      <c r="HS18" s="232"/>
      <c r="HT18" s="232"/>
      <c r="HU18" s="232"/>
      <c r="HV18" s="232"/>
      <c r="HW18" s="232"/>
      <c r="HX18" s="232"/>
      <c r="HY18" s="232"/>
      <c r="HZ18" s="233"/>
      <c r="IA18" s="233"/>
      <c r="IB18" s="233"/>
      <c r="IC18" s="233"/>
      <c r="ID18" s="233"/>
      <c r="IE18" s="233"/>
      <c r="IF18" s="233"/>
      <c r="IG18" s="233"/>
      <c r="IH18" s="233"/>
      <c r="II18" s="233"/>
      <c r="IJ18" s="233"/>
      <c r="IK18" s="233"/>
      <c r="IL18" s="233"/>
      <c r="IM18" s="233"/>
      <c r="IN18" s="233"/>
      <c r="IO18" s="233"/>
      <c r="IP18" s="233"/>
      <c r="IQ18" s="233"/>
      <c r="IR18" s="233"/>
      <c r="IS18" s="233"/>
      <c r="IT18" s="233"/>
    </row>
    <row r="19" spans="1:16" ht="27.75" customHeight="1">
      <c r="A19" s="205" t="s">
        <v>100</v>
      </c>
      <c r="B19" s="206" t="s">
        <v>101</v>
      </c>
      <c r="C19" s="207">
        <f t="shared" si="3"/>
        <v>91.08</v>
      </c>
      <c r="D19" s="207">
        <v>91.08</v>
      </c>
      <c r="E19" s="207"/>
      <c r="F19" s="207"/>
      <c r="G19" s="207"/>
      <c r="H19" s="207"/>
      <c r="I19" s="223"/>
      <c r="J19" s="207"/>
      <c r="K19" s="207">
        <v>2110502</v>
      </c>
      <c r="L19" s="154" t="s">
        <v>102</v>
      </c>
      <c r="M19" s="207">
        <v>50102</v>
      </c>
      <c r="N19" s="154" t="s">
        <v>103</v>
      </c>
      <c r="P19" s="224"/>
    </row>
    <row r="20" spans="1:16" ht="27.75" customHeight="1">
      <c r="A20" s="205" t="s">
        <v>104</v>
      </c>
      <c r="B20" s="208" t="s">
        <v>105</v>
      </c>
      <c r="C20" s="207">
        <f t="shared" si="3"/>
        <v>45</v>
      </c>
      <c r="D20" s="207"/>
      <c r="E20" s="207"/>
      <c r="F20" s="207">
        <v>45</v>
      </c>
      <c r="G20" s="207"/>
      <c r="H20" s="207"/>
      <c r="I20" s="223"/>
      <c r="J20" s="207"/>
      <c r="K20" s="207">
        <v>2110599</v>
      </c>
      <c r="L20" s="154" t="s">
        <v>106</v>
      </c>
      <c r="M20" s="207">
        <v>502</v>
      </c>
      <c r="N20" s="154" t="s">
        <v>107</v>
      </c>
      <c r="P20" s="224"/>
    </row>
    <row r="21" spans="1:16" ht="27.75" customHeight="1">
      <c r="A21" s="205" t="s">
        <v>108</v>
      </c>
      <c r="B21" s="209"/>
      <c r="C21" s="207">
        <f t="shared" si="3"/>
        <v>12</v>
      </c>
      <c r="D21" s="207"/>
      <c r="E21" s="207"/>
      <c r="F21" s="207"/>
      <c r="G21" s="207"/>
      <c r="H21" s="207"/>
      <c r="I21" s="223"/>
      <c r="J21" s="207">
        <v>12</v>
      </c>
      <c r="K21" s="225">
        <v>2130236</v>
      </c>
      <c r="L21" s="226" t="s">
        <v>109</v>
      </c>
      <c r="M21" s="207">
        <v>502</v>
      </c>
      <c r="N21" s="154" t="s">
        <v>107</v>
      </c>
      <c r="P21" s="224"/>
    </row>
    <row r="22" spans="1:16" ht="27.75" customHeight="1">
      <c r="A22" s="205" t="s">
        <v>110</v>
      </c>
      <c r="B22" s="206" t="s">
        <v>111</v>
      </c>
      <c r="C22" s="207">
        <f t="shared" si="3"/>
        <v>30</v>
      </c>
      <c r="D22" s="207"/>
      <c r="E22" s="207">
        <v>30</v>
      </c>
      <c r="F22" s="207"/>
      <c r="G22" s="207"/>
      <c r="H22" s="207"/>
      <c r="I22" s="223"/>
      <c r="J22" s="207"/>
      <c r="K22" s="207">
        <v>2110503</v>
      </c>
      <c r="L22" s="154" t="s">
        <v>112</v>
      </c>
      <c r="M22" s="207">
        <v>503</v>
      </c>
      <c r="N22" s="154" t="s">
        <v>113</v>
      </c>
      <c r="P22" s="224"/>
    </row>
    <row r="23" spans="1:16" ht="33" customHeight="1">
      <c r="A23" s="205" t="s">
        <v>114</v>
      </c>
      <c r="B23" s="206" t="s">
        <v>115</v>
      </c>
      <c r="C23" s="207">
        <f t="shared" si="3"/>
        <v>20</v>
      </c>
      <c r="D23" s="207"/>
      <c r="E23" s="207"/>
      <c r="F23" s="207"/>
      <c r="G23" s="207"/>
      <c r="H23" s="207"/>
      <c r="I23" s="223"/>
      <c r="J23" s="207">
        <v>20</v>
      </c>
      <c r="K23" s="227">
        <v>2130236</v>
      </c>
      <c r="L23" s="228" t="s">
        <v>109</v>
      </c>
      <c r="M23" s="213">
        <v>505</v>
      </c>
      <c r="N23" s="214" t="s">
        <v>116</v>
      </c>
      <c r="P23" s="224"/>
    </row>
    <row r="24" spans="1:16" ht="33" customHeight="1">
      <c r="A24" s="205" t="s">
        <v>117</v>
      </c>
      <c r="B24" s="206" t="s">
        <v>118</v>
      </c>
      <c r="C24" s="207">
        <f t="shared" si="3"/>
        <v>10</v>
      </c>
      <c r="D24" s="207"/>
      <c r="E24" s="207"/>
      <c r="F24" s="207"/>
      <c r="G24" s="207"/>
      <c r="H24" s="207"/>
      <c r="I24" s="223"/>
      <c r="J24" s="207">
        <v>10</v>
      </c>
      <c r="K24" s="229"/>
      <c r="L24" s="230"/>
      <c r="M24" s="218"/>
      <c r="N24" s="182"/>
      <c r="P24" s="162"/>
    </row>
  </sheetData>
  <sheetProtection/>
  <mergeCells count="25">
    <mergeCell ref="A1:B1"/>
    <mergeCell ref="A2:N2"/>
    <mergeCell ref="M3:N3"/>
    <mergeCell ref="K4:L4"/>
    <mergeCell ref="M4:N4"/>
    <mergeCell ref="A6:B6"/>
    <mergeCell ref="A4:A5"/>
    <mergeCell ref="B4:B5"/>
    <mergeCell ref="B20:B21"/>
    <mergeCell ref="C4:C5"/>
    <mergeCell ref="D4:D5"/>
    <mergeCell ref="E4:E5"/>
    <mergeCell ref="F4:F5"/>
    <mergeCell ref="G4:G5"/>
    <mergeCell ref="H4:H5"/>
    <mergeCell ref="I4:I5"/>
    <mergeCell ref="J4:J5"/>
    <mergeCell ref="K7:K17"/>
    <mergeCell ref="K23:K24"/>
    <mergeCell ref="L7:L17"/>
    <mergeCell ref="L23:L24"/>
    <mergeCell ref="M7:M17"/>
    <mergeCell ref="M23:M24"/>
    <mergeCell ref="N7:N17"/>
    <mergeCell ref="N23:N24"/>
  </mergeCells>
  <printOptions horizontalCentered="1"/>
  <pageMargins left="0.55" right="0.35" top="0.43" bottom="0.47" header="0.28" footer="0.31"/>
  <pageSetup fitToHeight="0"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Y174"/>
  <sheetViews>
    <sheetView showZeros="0" workbookViewId="0" topLeftCell="A1">
      <pane xSplit="2" ySplit="3" topLeftCell="C4" activePane="bottomRight" state="frozen"/>
      <selection pane="bottomRight" activeCell="J4" sqref="J4:J174"/>
    </sheetView>
  </sheetViews>
  <sheetFormatPr defaultColWidth="10.125" defaultRowHeight="13.5" customHeight="1"/>
  <cols>
    <col min="1" max="1" width="4.875" style="1" customWidth="1"/>
    <col min="2" max="2" width="8.875" style="2" customWidth="1"/>
    <col min="3" max="3" width="11.625" style="1" customWidth="1"/>
    <col min="4" max="4" width="10.50390625" style="1" customWidth="1"/>
    <col min="5" max="6" width="10.25390625" style="1" customWidth="1"/>
    <col min="7" max="7" width="10.00390625" style="1" customWidth="1"/>
    <col min="8" max="8" width="10.375" style="1" customWidth="1"/>
    <col min="9" max="9" width="10.625" style="1" customWidth="1"/>
    <col min="10" max="10" width="11.00390625" style="161" customWidth="1"/>
    <col min="11" max="11" width="11.625" style="1" customWidth="1"/>
    <col min="12" max="153" width="10.125" style="2" customWidth="1"/>
    <col min="154" max="233" width="10.125" style="162" customWidth="1"/>
    <col min="234" max="16384" width="10.125" style="15" customWidth="1"/>
  </cols>
  <sheetData>
    <row r="1" spans="1:11" ht="27" customHeight="1">
      <c r="A1" s="4" t="s">
        <v>119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" customHeight="1">
      <c r="A2" s="163"/>
      <c r="B2" s="163"/>
      <c r="C2" s="163"/>
      <c r="D2" s="163"/>
      <c r="E2" s="163"/>
      <c r="F2" s="163"/>
      <c r="G2" s="163"/>
      <c r="H2" s="163"/>
      <c r="I2" s="173" t="s">
        <v>76</v>
      </c>
      <c r="J2" s="173"/>
      <c r="K2" s="173"/>
    </row>
    <row r="3" spans="1:181" s="158" customFormat="1" ht="24" customHeight="1">
      <c r="A3" s="6" t="s">
        <v>1</v>
      </c>
      <c r="B3" s="6" t="s">
        <v>2</v>
      </c>
      <c r="C3" s="6" t="s">
        <v>78</v>
      </c>
      <c r="D3" s="122" t="s">
        <v>79</v>
      </c>
      <c r="E3" s="122" t="s">
        <v>80</v>
      </c>
      <c r="F3" s="122" t="s">
        <v>81</v>
      </c>
      <c r="G3" s="122" t="s">
        <v>120</v>
      </c>
      <c r="H3" s="122" t="s">
        <v>82</v>
      </c>
      <c r="I3" s="122" t="s">
        <v>83</v>
      </c>
      <c r="J3" s="174" t="s">
        <v>84</v>
      </c>
      <c r="K3" s="175" t="s">
        <v>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s="159" customFormat="1" ht="18" customHeight="1">
      <c r="A4" s="8" t="s">
        <v>15</v>
      </c>
      <c r="B4" s="8"/>
      <c r="C4" s="164">
        <f aca="true" t="shared" si="0" ref="C4:K4">SUM(C5,C21,C33:C34,C44:C45,C57,C68,C83,C93,C105,C110,C124,C130:C131,C138,C145,C151,C156,C166)</f>
        <v>228267.99999999994</v>
      </c>
      <c r="D4" s="164">
        <f t="shared" si="0"/>
        <v>10170</v>
      </c>
      <c r="E4" s="164">
        <f t="shared" si="0"/>
        <v>1511</v>
      </c>
      <c r="F4" s="164">
        <f t="shared" si="0"/>
        <v>2739</v>
      </c>
      <c r="G4" s="164">
        <f t="shared" si="0"/>
        <v>12011.85</v>
      </c>
      <c r="H4" s="164">
        <f t="shared" si="0"/>
        <v>9309.150000000001</v>
      </c>
      <c r="I4" s="164">
        <f t="shared" si="0"/>
        <v>7627.000000000001</v>
      </c>
      <c r="J4" s="164">
        <f t="shared" si="0"/>
        <v>166000</v>
      </c>
      <c r="K4" s="176">
        <f t="shared" si="0"/>
        <v>18900</v>
      </c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</row>
    <row r="5" spans="1:181" s="159" customFormat="1" ht="16.5" customHeight="1">
      <c r="A5" s="8" t="s">
        <v>17</v>
      </c>
      <c r="B5" s="11" t="s">
        <v>18</v>
      </c>
      <c r="C5" s="165">
        <f aca="true" t="shared" si="1" ref="C5:K5">SUM(C6:C20)</f>
        <v>9906.82</v>
      </c>
      <c r="D5" s="165">
        <f t="shared" si="1"/>
        <v>32.57</v>
      </c>
      <c r="E5" s="165">
        <f t="shared" si="1"/>
        <v>49.6</v>
      </c>
      <c r="F5" s="165">
        <f t="shared" si="1"/>
        <v>45</v>
      </c>
      <c r="G5" s="165">
        <f t="shared" si="1"/>
        <v>0</v>
      </c>
      <c r="H5" s="165">
        <f t="shared" si="1"/>
        <v>10.63</v>
      </c>
      <c r="I5" s="165">
        <f t="shared" si="1"/>
        <v>151.02</v>
      </c>
      <c r="J5" s="165">
        <f t="shared" si="1"/>
        <v>5021</v>
      </c>
      <c r="K5" s="178">
        <f t="shared" si="1"/>
        <v>4597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</row>
    <row r="6" spans="1:181" s="160" customFormat="1" ht="16.5" customHeight="1">
      <c r="A6" s="6">
        <v>1</v>
      </c>
      <c r="B6" s="12" t="s">
        <v>121</v>
      </c>
      <c r="C6" s="166">
        <f aca="true" t="shared" si="2" ref="C6:C20">SUM(D6:K6)</f>
        <v>294.02</v>
      </c>
      <c r="D6" s="166"/>
      <c r="E6" s="166">
        <v>40</v>
      </c>
      <c r="F6" s="166">
        <v>45</v>
      </c>
      <c r="G6" s="164">
        <v>0</v>
      </c>
      <c r="H6" s="164"/>
      <c r="I6" s="166">
        <v>151.02</v>
      </c>
      <c r="J6" s="179"/>
      <c r="K6" s="175">
        <v>58</v>
      </c>
      <c r="L6" s="17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</row>
    <row r="7" spans="1:181" s="160" customFormat="1" ht="16.5" customHeight="1">
      <c r="A7" s="120">
        <v>2</v>
      </c>
      <c r="B7" s="167" t="s">
        <v>122</v>
      </c>
      <c r="C7" s="168">
        <f t="shared" si="2"/>
        <v>2</v>
      </c>
      <c r="D7" s="168"/>
      <c r="E7" s="168"/>
      <c r="F7" s="168"/>
      <c r="G7" s="169">
        <v>0</v>
      </c>
      <c r="H7" s="170"/>
      <c r="I7" s="180"/>
      <c r="J7" s="181"/>
      <c r="K7" s="182">
        <v>2</v>
      </c>
      <c r="L7" s="17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</row>
    <row r="8" spans="1:181" s="160" customFormat="1" ht="16.5" customHeight="1">
      <c r="A8" s="6">
        <v>3</v>
      </c>
      <c r="B8" s="12" t="s">
        <v>123</v>
      </c>
      <c r="C8" s="166">
        <f t="shared" si="2"/>
        <v>2</v>
      </c>
      <c r="D8" s="166"/>
      <c r="E8" s="166"/>
      <c r="F8" s="166"/>
      <c r="G8" s="164">
        <v>0</v>
      </c>
      <c r="H8" s="171"/>
      <c r="I8" s="183"/>
      <c r="J8" s="179"/>
      <c r="K8" s="122">
        <v>2</v>
      </c>
      <c r="L8" s="17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</row>
    <row r="9" spans="1:181" s="160" customFormat="1" ht="16.5" customHeight="1">
      <c r="A9" s="6">
        <v>4</v>
      </c>
      <c r="B9" s="12" t="s">
        <v>124</v>
      </c>
      <c r="C9" s="166">
        <f t="shared" si="2"/>
        <v>8</v>
      </c>
      <c r="D9" s="166"/>
      <c r="E9" s="166">
        <v>6</v>
      </c>
      <c r="F9" s="166"/>
      <c r="G9" s="164">
        <v>0</v>
      </c>
      <c r="H9" s="171"/>
      <c r="I9" s="183"/>
      <c r="J9" s="179"/>
      <c r="K9" s="122">
        <v>2</v>
      </c>
      <c r="L9" s="17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</row>
    <row r="10" spans="1:181" s="160" customFormat="1" ht="16.5" customHeight="1">
      <c r="A10" s="6">
        <v>5</v>
      </c>
      <c r="B10" s="12" t="s">
        <v>125</v>
      </c>
      <c r="C10" s="166">
        <f t="shared" si="2"/>
        <v>16.23</v>
      </c>
      <c r="D10" s="166"/>
      <c r="E10" s="166">
        <v>3.6</v>
      </c>
      <c r="F10" s="166"/>
      <c r="G10" s="164">
        <v>0</v>
      </c>
      <c r="H10" s="172">
        <v>10.63</v>
      </c>
      <c r="I10" s="183"/>
      <c r="J10" s="179"/>
      <c r="K10" s="122">
        <v>2</v>
      </c>
      <c r="L10" s="17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</row>
    <row r="11" spans="1:181" s="160" customFormat="1" ht="16.5" customHeight="1">
      <c r="A11" s="6">
        <v>6</v>
      </c>
      <c r="B11" s="12" t="s">
        <v>19</v>
      </c>
      <c r="C11" s="166">
        <f t="shared" si="2"/>
        <v>2945</v>
      </c>
      <c r="D11" s="166"/>
      <c r="E11" s="166"/>
      <c r="F11" s="166"/>
      <c r="G11" s="164">
        <v>0</v>
      </c>
      <c r="H11" s="171"/>
      <c r="I11" s="183"/>
      <c r="J11" s="179">
        <v>2721</v>
      </c>
      <c r="K11" s="122">
        <v>224</v>
      </c>
      <c r="L11" s="17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</row>
    <row r="12" spans="1:181" s="160" customFormat="1" ht="16.5" customHeight="1">
      <c r="A12" s="6">
        <v>7</v>
      </c>
      <c r="B12" s="12" t="s">
        <v>126</v>
      </c>
      <c r="C12" s="166">
        <f t="shared" si="2"/>
        <v>2</v>
      </c>
      <c r="D12" s="166"/>
      <c r="E12" s="166"/>
      <c r="F12" s="166"/>
      <c r="G12" s="164">
        <v>0</v>
      </c>
      <c r="H12" s="171"/>
      <c r="I12" s="183"/>
      <c r="J12" s="179"/>
      <c r="K12" s="122">
        <v>2</v>
      </c>
      <c r="L12" s="17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</row>
    <row r="13" spans="1:181" s="160" customFormat="1" ht="16.5" customHeight="1">
      <c r="A13" s="6">
        <v>8</v>
      </c>
      <c r="B13" s="12" t="s">
        <v>127</v>
      </c>
      <c r="C13" s="166">
        <f t="shared" si="2"/>
        <v>94.57</v>
      </c>
      <c r="D13" s="166">
        <v>32.57</v>
      </c>
      <c r="E13" s="166"/>
      <c r="F13" s="166"/>
      <c r="G13" s="164">
        <v>0</v>
      </c>
      <c r="H13" s="171"/>
      <c r="I13" s="183"/>
      <c r="J13" s="179">
        <v>54</v>
      </c>
      <c r="K13" s="122">
        <v>8</v>
      </c>
      <c r="L13" s="17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</row>
    <row r="14" spans="1:181" s="160" customFormat="1" ht="16.5" customHeight="1">
      <c r="A14" s="6">
        <v>9</v>
      </c>
      <c r="B14" s="12" t="s">
        <v>128</v>
      </c>
      <c r="C14" s="166">
        <f t="shared" si="2"/>
        <v>48</v>
      </c>
      <c r="D14" s="166"/>
      <c r="E14" s="166"/>
      <c r="F14" s="166"/>
      <c r="G14" s="164"/>
      <c r="H14" s="171"/>
      <c r="I14" s="183"/>
      <c r="J14" s="179">
        <v>40</v>
      </c>
      <c r="K14" s="122">
        <v>8</v>
      </c>
      <c r="L14" s="17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</row>
    <row r="15" spans="1:181" s="160" customFormat="1" ht="16.5" customHeight="1">
      <c r="A15" s="6">
        <v>10</v>
      </c>
      <c r="B15" s="12" t="s">
        <v>129</v>
      </c>
      <c r="C15" s="166">
        <f t="shared" si="2"/>
        <v>62</v>
      </c>
      <c r="D15" s="166"/>
      <c r="E15" s="166"/>
      <c r="F15" s="166"/>
      <c r="G15" s="164"/>
      <c r="H15" s="171"/>
      <c r="I15" s="183"/>
      <c r="J15" s="179">
        <v>54</v>
      </c>
      <c r="K15" s="122">
        <v>8</v>
      </c>
      <c r="L15" s="17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</row>
    <row r="16" spans="1:181" s="160" customFormat="1" ht="16.5" customHeight="1">
      <c r="A16" s="6">
        <v>11</v>
      </c>
      <c r="B16" s="12" t="s">
        <v>130</v>
      </c>
      <c r="C16" s="166">
        <f t="shared" si="2"/>
        <v>8</v>
      </c>
      <c r="D16" s="166"/>
      <c r="E16" s="166"/>
      <c r="F16" s="166"/>
      <c r="G16" s="164"/>
      <c r="H16" s="171"/>
      <c r="I16" s="183"/>
      <c r="J16" s="179"/>
      <c r="K16" s="122">
        <v>8</v>
      </c>
      <c r="L16" s="17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</row>
    <row r="17" spans="1:181" s="160" customFormat="1" ht="16.5" customHeight="1">
      <c r="A17" s="6">
        <v>12</v>
      </c>
      <c r="B17" s="12" t="s">
        <v>20</v>
      </c>
      <c r="C17" s="166">
        <f t="shared" si="2"/>
        <v>5623</v>
      </c>
      <c r="D17" s="166"/>
      <c r="E17" s="166"/>
      <c r="F17" s="166"/>
      <c r="G17" s="164">
        <v>0</v>
      </c>
      <c r="H17" s="171"/>
      <c r="I17" s="183"/>
      <c r="J17" s="179">
        <v>1360</v>
      </c>
      <c r="K17" s="122">
        <v>4263</v>
      </c>
      <c r="L17" s="17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</row>
    <row r="18" spans="1:181" s="160" customFormat="1" ht="16.5" customHeight="1">
      <c r="A18" s="6">
        <v>13</v>
      </c>
      <c r="B18" s="12" t="s">
        <v>131</v>
      </c>
      <c r="C18" s="166">
        <f t="shared" si="2"/>
        <v>792</v>
      </c>
      <c r="D18" s="166"/>
      <c r="E18" s="166"/>
      <c r="F18" s="166"/>
      <c r="G18" s="164">
        <v>0</v>
      </c>
      <c r="H18" s="171"/>
      <c r="I18" s="183"/>
      <c r="J18" s="179">
        <v>792</v>
      </c>
      <c r="K18" s="122">
        <v>0</v>
      </c>
      <c r="L18" s="17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</row>
    <row r="19" spans="1:181" s="160" customFormat="1" ht="16.5" customHeight="1">
      <c r="A19" s="6">
        <v>14</v>
      </c>
      <c r="B19" s="12" t="s">
        <v>132</v>
      </c>
      <c r="C19" s="166">
        <f t="shared" si="2"/>
        <v>2</v>
      </c>
      <c r="D19" s="166"/>
      <c r="E19" s="166"/>
      <c r="F19" s="166"/>
      <c r="G19" s="164">
        <v>0</v>
      </c>
      <c r="H19" s="171"/>
      <c r="I19" s="183"/>
      <c r="J19" s="179"/>
      <c r="K19" s="122">
        <v>2</v>
      </c>
      <c r="L19" s="17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</row>
    <row r="20" spans="1:181" s="160" customFormat="1" ht="16.5" customHeight="1">
      <c r="A20" s="6">
        <v>15</v>
      </c>
      <c r="B20" s="12" t="s">
        <v>133</v>
      </c>
      <c r="C20" s="166">
        <f t="shared" si="2"/>
        <v>8</v>
      </c>
      <c r="D20" s="166"/>
      <c r="E20" s="166"/>
      <c r="F20" s="166"/>
      <c r="G20" s="164">
        <v>0</v>
      </c>
      <c r="H20" s="171"/>
      <c r="I20" s="183"/>
      <c r="J20" s="179"/>
      <c r="K20" s="122">
        <v>8</v>
      </c>
      <c r="L20" s="17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</row>
    <row r="21" spans="1:181" s="159" customFormat="1" ht="16.5" customHeight="1">
      <c r="A21" s="8" t="s">
        <v>21</v>
      </c>
      <c r="B21" s="11" t="s">
        <v>22</v>
      </c>
      <c r="C21" s="165">
        <f aca="true" t="shared" si="3" ref="C21:K21">SUM(C22:C32)</f>
        <v>36670.34</v>
      </c>
      <c r="D21" s="165">
        <f t="shared" si="3"/>
        <v>15.28</v>
      </c>
      <c r="E21" s="165">
        <f t="shared" si="3"/>
        <v>34.8</v>
      </c>
      <c r="F21" s="165">
        <f t="shared" si="3"/>
        <v>45</v>
      </c>
      <c r="G21" s="165">
        <f t="shared" si="3"/>
        <v>0</v>
      </c>
      <c r="H21" s="165">
        <f t="shared" si="3"/>
        <v>0</v>
      </c>
      <c r="I21" s="165">
        <f t="shared" si="3"/>
        <v>474.26</v>
      </c>
      <c r="J21" s="165">
        <f t="shared" si="3"/>
        <v>35223</v>
      </c>
      <c r="K21" s="165">
        <f t="shared" si="3"/>
        <v>878</v>
      </c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</row>
    <row r="22" spans="1:181" s="160" customFormat="1" ht="16.5" customHeight="1">
      <c r="A22" s="6">
        <v>1</v>
      </c>
      <c r="B22" s="12" t="s">
        <v>134</v>
      </c>
      <c r="C22" s="166">
        <f aca="true" t="shared" si="4" ref="C22:C33">SUM(D22:K22)</f>
        <v>710.26</v>
      </c>
      <c r="D22" s="166"/>
      <c r="E22" s="166">
        <v>30</v>
      </c>
      <c r="F22" s="166">
        <v>45</v>
      </c>
      <c r="G22" s="164">
        <v>0</v>
      </c>
      <c r="H22" s="171"/>
      <c r="I22" s="183">
        <v>474.26</v>
      </c>
      <c r="J22" s="179"/>
      <c r="K22" s="122">
        <v>161</v>
      </c>
      <c r="L22" s="17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</row>
    <row r="23" spans="1:181" s="160" customFormat="1" ht="16.5" customHeight="1">
      <c r="A23" s="6">
        <v>2</v>
      </c>
      <c r="B23" s="12" t="s">
        <v>135</v>
      </c>
      <c r="C23" s="166">
        <f t="shared" si="4"/>
        <v>2388</v>
      </c>
      <c r="D23" s="166"/>
      <c r="E23" s="166"/>
      <c r="F23" s="166"/>
      <c r="G23" s="164">
        <v>0</v>
      </c>
      <c r="H23" s="171"/>
      <c r="I23" s="183"/>
      <c r="J23" s="179">
        <v>2388</v>
      </c>
      <c r="K23" s="122">
        <v>0</v>
      </c>
      <c r="L23" s="17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</row>
    <row r="24" spans="1:181" s="160" customFormat="1" ht="16.5" customHeight="1">
      <c r="A24" s="6">
        <v>3</v>
      </c>
      <c r="B24" s="12" t="s">
        <v>23</v>
      </c>
      <c r="C24" s="166">
        <f t="shared" si="4"/>
        <v>3489</v>
      </c>
      <c r="D24" s="166"/>
      <c r="E24" s="166"/>
      <c r="F24" s="166"/>
      <c r="G24" s="164">
        <v>0</v>
      </c>
      <c r="H24" s="171"/>
      <c r="I24" s="183"/>
      <c r="J24" s="179">
        <v>3040</v>
      </c>
      <c r="K24" s="122">
        <v>449</v>
      </c>
      <c r="L24" s="17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</row>
    <row r="25" spans="1:181" s="160" customFormat="1" ht="16.5" customHeight="1">
      <c r="A25" s="6">
        <v>4</v>
      </c>
      <c r="B25" s="12" t="s">
        <v>136</v>
      </c>
      <c r="C25" s="166">
        <f t="shared" si="4"/>
        <v>5500</v>
      </c>
      <c r="D25" s="166"/>
      <c r="E25" s="166"/>
      <c r="F25" s="166"/>
      <c r="G25" s="164">
        <v>0</v>
      </c>
      <c r="H25" s="171"/>
      <c r="I25" s="183"/>
      <c r="J25" s="179">
        <v>5500</v>
      </c>
      <c r="K25" s="122">
        <v>0</v>
      </c>
      <c r="L25" s="17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</row>
    <row r="26" spans="1:181" s="160" customFormat="1" ht="16.5" customHeight="1">
      <c r="A26" s="6">
        <v>5</v>
      </c>
      <c r="B26" s="12" t="s">
        <v>24</v>
      </c>
      <c r="C26" s="166">
        <f t="shared" si="4"/>
        <v>4005</v>
      </c>
      <c r="D26" s="166"/>
      <c r="E26" s="166"/>
      <c r="F26" s="166"/>
      <c r="G26" s="164">
        <v>0</v>
      </c>
      <c r="H26" s="171"/>
      <c r="I26" s="183"/>
      <c r="J26" s="179">
        <v>3800</v>
      </c>
      <c r="K26" s="122">
        <v>205</v>
      </c>
      <c r="L26" s="17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</row>
    <row r="27" spans="1:181" s="160" customFormat="1" ht="16.5" customHeight="1">
      <c r="A27" s="6">
        <v>6</v>
      </c>
      <c r="B27" s="12" t="s">
        <v>137</v>
      </c>
      <c r="C27" s="166">
        <f t="shared" si="4"/>
        <v>3784.8</v>
      </c>
      <c r="D27" s="166"/>
      <c r="E27" s="166">
        <v>4.8</v>
      </c>
      <c r="F27" s="166"/>
      <c r="G27" s="164">
        <v>0</v>
      </c>
      <c r="H27" s="171"/>
      <c r="I27" s="183"/>
      <c r="J27" s="179">
        <v>3780</v>
      </c>
      <c r="K27" s="122">
        <v>0</v>
      </c>
      <c r="L27" s="17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</row>
    <row r="28" spans="1:181" s="160" customFormat="1" ht="16.5" customHeight="1">
      <c r="A28" s="6">
        <v>7</v>
      </c>
      <c r="B28" s="12" t="s">
        <v>25</v>
      </c>
      <c r="C28" s="166">
        <f t="shared" si="4"/>
        <v>2763.16</v>
      </c>
      <c r="D28" s="166">
        <v>2.16</v>
      </c>
      <c r="E28" s="166"/>
      <c r="F28" s="166"/>
      <c r="G28" s="164">
        <v>0</v>
      </c>
      <c r="H28" s="171"/>
      <c r="I28" s="183"/>
      <c r="J28" s="179">
        <v>2700</v>
      </c>
      <c r="K28" s="122">
        <v>61</v>
      </c>
      <c r="L28" s="17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</row>
    <row r="29" spans="1:181" s="160" customFormat="1" ht="16.5" customHeight="1">
      <c r="A29" s="6">
        <v>8</v>
      </c>
      <c r="B29" s="12" t="s">
        <v>138</v>
      </c>
      <c r="C29" s="166">
        <f t="shared" si="4"/>
        <v>1238.12</v>
      </c>
      <c r="D29" s="166">
        <v>13.12</v>
      </c>
      <c r="E29" s="166"/>
      <c r="F29" s="166"/>
      <c r="G29" s="164">
        <v>0</v>
      </c>
      <c r="H29" s="171"/>
      <c r="I29" s="183"/>
      <c r="J29" s="179">
        <v>1225</v>
      </c>
      <c r="K29" s="122">
        <v>0</v>
      </c>
      <c r="L29" s="17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</row>
    <row r="30" spans="1:181" s="160" customFormat="1" ht="16.5" customHeight="1">
      <c r="A30" s="6">
        <v>9</v>
      </c>
      <c r="B30" s="12" t="s">
        <v>139</v>
      </c>
      <c r="C30" s="166">
        <f t="shared" si="4"/>
        <v>7500</v>
      </c>
      <c r="D30" s="166"/>
      <c r="E30" s="166"/>
      <c r="F30" s="166"/>
      <c r="G30" s="164">
        <v>0</v>
      </c>
      <c r="H30" s="171"/>
      <c r="I30" s="183"/>
      <c r="J30" s="179">
        <v>7500</v>
      </c>
      <c r="K30" s="122">
        <v>0</v>
      </c>
      <c r="L30" s="17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</row>
    <row r="31" spans="1:181" s="160" customFormat="1" ht="16.5" customHeight="1">
      <c r="A31" s="6">
        <v>10</v>
      </c>
      <c r="B31" s="12" t="s">
        <v>140</v>
      </c>
      <c r="C31" s="166">
        <f t="shared" si="4"/>
        <v>5200</v>
      </c>
      <c r="D31" s="166"/>
      <c r="E31" s="166"/>
      <c r="F31" s="166"/>
      <c r="G31" s="164">
        <v>0</v>
      </c>
      <c r="H31" s="171"/>
      <c r="I31" s="183"/>
      <c r="J31" s="179">
        <v>5200</v>
      </c>
      <c r="K31" s="122">
        <v>0</v>
      </c>
      <c r="L31" s="17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</row>
    <row r="32" spans="1:181" s="160" customFormat="1" ht="16.5" customHeight="1">
      <c r="A32" s="6">
        <v>11</v>
      </c>
      <c r="B32" s="12" t="s">
        <v>141</v>
      </c>
      <c r="C32" s="166">
        <f t="shared" si="4"/>
        <v>92</v>
      </c>
      <c r="D32" s="166"/>
      <c r="E32" s="166"/>
      <c r="F32" s="166"/>
      <c r="G32" s="164">
        <v>0</v>
      </c>
      <c r="H32" s="171"/>
      <c r="I32" s="183"/>
      <c r="J32" s="179">
        <v>90</v>
      </c>
      <c r="K32" s="122">
        <v>2</v>
      </c>
      <c r="L32" s="17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</row>
    <row r="33" spans="1:181" s="159" customFormat="1" ht="16.5" customHeight="1">
      <c r="A33" s="8" t="s">
        <v>26</v>
      </c>
      <c r="B33" s="11" t="s">
        <v>142</v>
      </c>
      <c r="C33" s="165">
        <f t="shared" si="4"/>
        <v>11649.65</v>
      </c>
      <c r="D33" s="165">
        <v>19.84</v>
      </c>
      <c r="E33" s="165">
        <v>4.8</v>
      </c>
      <c r="F33" s="165"/>
      <c r="G33" s="164">
        <v>0</v>
      </c>
      <c r="H33" s="171"/>
      <c r="I33" s="184">
        <v>125.01</v>
      </c>
      <c r="J33" s="185">
        <v>11500</v>
      </c>
      <c r="K33" s="186">
        <v>0</v>
      </c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</row>
    <row r="34" spans="1:181" s="159" customFormat="1" ht="16.5" customHeight="1">
      <c r="A34" s="8" t="s">
        <v>31</v>
      </c>
      <c r="B34" s="11" t="s">
        <v>27</v>
      </c>
      <c r="C34" s="165">
        <f aca="true" t="shared" si="5" ref="C34:K34">SUM(C35:C43)</f>
        <v>4229.820000000001</v>
      </c>
      <c r="D34" s="165">
        <f t="shared" si="5"/>
        <v>535.33</v>
      </c>
      <c r="E34" s="165">
        <f t="shared" si="5"/>
        <v>79.2</v>
      </c>
      <c r="F34" s="165">
        <f t="shared" si="5"/>
        <v>40</v>
      </c>
      <c r="G34" s="165">
        <f t="shared" si="5"/>
        <v>0</v>
      </c>
      <c r="H34" s="165">
        <f t="shared" si="5"/>
        <v>0</v>
      </c>
      <c r="I34" s="165">
        <f t="shared" si="5"/>
        <v>277.29</v>
      </c>
      <c r="J34" s="165">
        <f t="shared" si="5"/>
        <v>1311</v>
      </c>
      <c r="K34" s="165">
        <f t="shared" si="5"/>
        <v>1987</v>
      </c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  <c r="EK34" s="177"/>
      <c r="EL34" s="177"/>
      <c r="EM34" s="177"/>
      <c r="EN34" s="177"/>
      <c r="EO34" s="177"/>
      <c r="EP34" s="177"/>
      <c r="EQ34" s="177"/>
      <c r="ER34" s="177"/>
      <c r="ES34" s="177"/>
      <c r="ET34" s="177"/>
      <c r="EU34" s="177"/>
      <c r="EV34" s="177"/>
      <c r="EW34" s="177"/>
      <c r="EX34" s="177"/>
      <c r="EY34" s="177"/>
      <c r="EZ34" s="177"/>
      <c r="FA34" s="177"/>
      <c r="FB34" s="177"/>
      <c r="FC34" s="177"/>
      <c r="FD34" s="177"/>
      <c r="FE34" s="177"/>
      <c r="FF34" s="177"/>
      <c r="FG34" s="177"/>
      <c r="FH34" s="177"/>
      <c r="FI34" s="177"/>
      <c r="FJ34" s="177"/>
      <c r="FK34" s="177"/>
      <c r="FL34" s="177"/>
      <c r="FM34" s="177"/>
      <c r="FN34" s="177"/>
      <c r="FO34" s="177"/>
      <c r="FP34" s="177"/>
      <c r="FQ34" s="177"/>
      <c r="FR34" s="177"/>
      <c r="FS34" s="177"/>
      <c r="FT34" s="177"/>
      <c r="FU34" s="177"/>
      <c r="FV34" s="177"/>
      <c r="FW34" s="177"/>
      <c r="FX34" s="177"/>
      <c r="FY34" s="177"/>
    </row>
    <row r="35" spans="1:181" s="160" customFormat="1" ht="16.5" customHeight="1">
      <c r="A35" s="6">
        <v>1</v>
      </c>
      <c r="B35" s="12" t="s">
        <v>143</v>
      </c>
      <c r="C35" s="166">
        <f aca="true" t="shared" si="6" ref="C35:C43">SUM(D35:K35)</f>
        <v>526.24</v>
      </c>
      <c r="D35" s="166">
        <v>25.95</v>
      </c>
      <c r="E35" s="166">
        <v>30</v>
      </c>
      <c r="F35" s="166">
        <v>40</v>
      </c>
      <c r="G35" s="164">
        <v>0</v>
      </c>
      <c r="H35" s="171"/>
      <c r="I35" s="183">
        <v>277.29</v>
      </c>
      <c r="J35" s="179"/>
      <c r="K35" s="122">
        <v>153</v>
      </c>
      <c r="L35" s="17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</row>
    <row r="36" spans="1:181" s="160" customFormat="1" ht="16.5" customHeight="1">
      <c r="A36" s="6">
        <v>2</v>
      </c>
      <c r="B36" s="12" t="s">
        <v>144</v>
      </c>
      <c r="C36" s="166">
        <f t="shared" si="6"/>
        <v>67.08</v>
      </c>
      <c r="D36" s="166">
        <v>18.28</v>
      </c>
      <c r="E36" s="166">
        <v>4.8</v>
      </c>
      <c r="F36" s="166"/>
      <c r="G36" s="164"/>
      <c r="H36" s="171"/>
      <c r="I36" s="183"/>
      <c r="J36" s="179">
        <v>36</v>
      </c>
      <c r="K36" s="122">
        <v>8</v>
      </c>
      <c r="L36" s="17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</row>
    <row r="37" spans="1:181" s="160" customFormat="1" ht="16.5" customHeight="1">
      <c r="A37" s="6">
        <v>3</v>
      </c>
      <c r="B37" s="12" t="s">
        <v>145</v>
      </c>
      <c r="C37" s="166">
        <f t="shared" si="6"/>
        <v>59.230000000000004</v>
      </c>
      <c r="D37" s="166">
        <v>20.63</v>
      </c>
      <c r="E37" s="166">
        <v>3.6</v>
      </c>
      <c r="F37" s="166"/>
      <c r="G37" s="164"/>
      <c r="H37" s="171"/>
      <c r="I37" s="183"/>
      <c r="J37" s="179">
        <v>27</v>
      </c>
      <c r="K37" s="122">
        <v>8</v>
      </c>
      <c r="L37" s="17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</row>
    <row r="38" spans="1:181" s="160" customFormat="1" ht="16.5" customHeight="1">
      <c r="A38" s="6">
        <v>4</v>
      </c>
      <c r="B38" s="12" t="s">
        <v>146</v>
      </c>
      <c r="C38" s="166">
        <f t="shared" si="6"/>
        <v>53</v>
      </c>
      <c r="D38" s="166"/>
      <c r="E38" s="166"/>
      <c r="F38" s="166"/>
      <c r="G38" s="164"/>
      <c r="H38" s="171"/>
      <c r="I38" s="183"/>
      <c r="J38" s="179">
        <v>45</v>
      </c>
      <c r="K38" s="122">
        <v>8</v>
      </c>
      <c r="L38" s="17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</row>
    <row r="39" spans="1:181" s="160" customFormat="1" ht="16.5" customHeight="1">
      <c r="A39" s="6">
        <v>5</v>
      </c>
      <c r="B39" s="12" t="s">
        <v>147</v>
      </c>
      <c r="C39" s="166">
        <f t="shared" si="6"/>
        <v>407.7</v>
      </c>
      <c r="D39" s="166">
        <v>383.7</v>
      </c>
      <c r="E39" s="166">
        <v>24</v>
      </c>
      <c r="F39" s="166"/>
      <c r="G39" s="164"/>
      <c r="H39" s="171"/>
      <c r="I39" s="183"/>
      <c r="J39" s="179"/>
      <c r="K39" s="122">
        <v>0</v>
      </c>
      <c r="L39" s="17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</row>
    <row r="40" spans="1:181" s="160" customFormat="1" ht="16.5" customHeight="1">
      <c r="A40" s="6">
        <v>6</v>
      </c>
      <c r="B40" s="12" t="s">
        <v>28</v>
      </c>
      <c r="C40" s="166">
        <f t="shared" si="6"/>
        <v>632.8</v>
      </c>
      <c r="D40" s="166">
        <v>39.8</v>
      </c>
      <c r="E40" s="166"/>
      <c r="F40" s="166"/>
      <c r="G40" s="164"/>
      <c r="H40" s="171"/>
      <c r="I40" s="183"/>
      <c r="J40" s="179"/>
      <c r="K40" s="122">
        <v>593</v>
      </c>
      <c r="L40" s="17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</row>
    <row r="41" spans="1:181" s="160" customFormat="1" ht="16.5" customHeight="1">
      <c r="A41" s="6">
        <v>7</v>
      </c>
      <c r="B41" s="12" t="s">
        <v>29</v>
      </c>
      <c r="C41" s="166">
        <f t="shared" si="6"/>
        <v>958</v>
      </c>
      <c r="D41" s="166"/>
      <c r="E41" s="166"/>
      <c r="F41" s="166"/>
      <c r="G41" s="164"/>
      <c r="H41" s="171"/>
      <c r="I41" s="183"/>
      <c r="J41" s="179">
        <v>3</v>
      </c>
      <c r="K41" s="122">
        <v>955</v>
      </c>
      <c r="L41" s="17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</row>
    <row r="42" spans="1:181" s="160" customFormat="1" ht="16.5" customHeight="1">
      <c r="A42" s="6">
        <v>8</v>
      </c>
      <c r="B42" s="12" t="s">
        <v>30</v>
      </c>
      <c r="C42" s="166">
        <f t="shared" si="6"/>
        <v>1470.8</v>
      </c>
      <c r="D42" s="166"/>
      <c r="E42" s="166">
        <v>16.8</v>
      </c>
      <c r="F42" s="166"/>
      <c r="G42" s="164"/>
      <c r="H42" s="171"/>
      <c r="I42" s="183"/>
      <c r="J42" s="179">
        <v>1200</v>
      </c>
      <c r="K42" s="122">
        <v>254</v>
      </c>
      <c r="L42" s="17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</row>
    <row r="43" spans="1:181" s="160" customFormat="1" ht="16.5" customHeight="1">
      <c r="A43" s="6">
        <v>9</v>
      </c>
      <c r="B43" s="12" t="s">
        <v>148</v>
      </c>
      <c r="C43" s="166">
        <f t="shared" si="6"/>
        <v>54.97</v>
      </c>
      <c r="D43" s="166">
        <v>46.97</v>
      </c>
      <c r="E43" s="166"/>
      <c r="F43" s="166"/>
      <c r="G43" s="164">
        <v>0</v>
      </c>
      <c r="H43" s="171"/>
      <c r="I43" s="183"/>
      <c r="J43" s="179"/>
      <c r="K43" s="122">
        <v>8</v>
      </c>
      <c r="L43" s="17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</row>
    <row r="44" spans="1:181" s="159" customFormat="1" ht="16.5" customHeight="1">
      <c r="A44" s="8" t="s">
        <v>37</v>
      </c>
      <c r="B44" s="11" t="s">
        <v>149</v>
      </c>
      <c r="C44" s="165">
        <f aca="true" t="shared" si="7" ref="C44:C50">SUM(D44:K44)</f>
        <v>5576.79</v>
      </c>
      <c r="D44" s="165">
        <v>14.28</v>
      </c>
      <c r="E44" s="165"/>
      <c r="F44" s="165"/>
      <c r="G44" s="164">
        <v>0</v>
      </c>
      <c r="H44" s="171"/>
      <c r="I44" s="184">
        <v>162.51</v>
      </c>
      <c r="J44" s="185">
        <v>5400</v>
      </c>
      <c r="K44" s="186">
        <v>0</v>
      </c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7"/>
      <c r="EF44" s="177"/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7"/>
      <c r="ES44" s="177"/>
      <c r="ET44" s="177"/>
      <c r="EU44" s="177"/>
      <c r="EV44" s="177"/>
      <c r="EW44" s="177"/>
      <c r="EX44" s="177"/>
      <c r="EY44" s="177"/>
      <c r="EZ44" s="177"/>
      <c r="FA44" s="177"/>
      <c r="FB44" s="177"/>
      <c r="FC44" s="177"/>
      <c r="FD44" s="177"/>
      <c r="FE44" s="177"/>
      <c r="FF44" s="177"/>
      <c r="FG44" s="177"/>
      <c r="FH44" s="177"/>
      <c r="FI44" s="177"/>
      <c r="FJ44" s="177"/>
      <c r="FK44" s="177"/>
      <c r="FL44" s="177"/>
      <c r="FM44" s="177"/>
      <c r="FN44" s="177"/>
      <c r="FO44" s="177"/>
      <c r="FP44" s="177"/>
      <c r="FQ44" s="177"/>
      <c r="FR44" s="177"/>
      <c r="FS44" s="177"/>
      <c r="FT44" s="177"/>
      <c r="FU44" s="177"/>
      <c r="FV44" s="177"/>
      <c r="FW44" s="177"/>
      <c r="FX44" s="177"/>
      <c r="FY44" s="177"/>
    </row>
    <row r="45" spans="1:181" s="159" customFormat="1" ht="16.5" customHeight="1">
      <c r="A45" s="8" t="s">
        <v>40</v>
      </c>
      <c r="B45" s="11" t="s">
        <v>32</v>
      </c>
      <c r="C45" s="165">
        <f aca="true" t="shared" si="8" ref="C45:K45">SUM(C46:C56)</f>
        <v>9199.58</v>
      </c>
      <c r="D45" s="165">
        <f t="shared" si="8"/>
        <v>369.19</v>
      </c>
      <c r="E45" s="165">
        <f t="shared" si="8"/>
        <v>58.8</v>
      </c>
      <c r="F45" s="165">
        <f t="shared" si="8"/>
        <v>45</v>
      </c>
      <c r="G45" s="165">
        <f t="shared" si="8"/>
        <v>0</v>
      </c>
      <c r="H45" s="165">
        <f t="shared" si="8"/>
        <v>2366.67</v>
      </c>
      <c r="I45" s="165">
        <f t="shared" si="8"/>
        <v>363.92</v>
      </c>
      <c r="J45" s="165">
        <f t="shared" si="8"/>
        <v>4979</v>
      </c>
      <c r="K45" s="165">
        <f t="shared" si="8"/>
        <v>1017</v>
      </c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7"/>
      <c r="EL45" s="177"/>
      <c r="EM45" s="177"/>
      <c r="EN45" s="177"/>
      <c r="EO45" s="177"/>
      <c r="EP45" s="177"/>
      <c r="EQ45" s="177"/>
      <c r="ER45" s="177"/>
      <c r="ES45" s="177"/>
      <c r="ET45" s="177"/>
      <c r="EU45" s="177"/>
      <c r="EV45" s="177"/>
      <c r="EW45" s="177"/>
      <c r="EX45" s="177"/>
      <c r="EY45" s="177"/>
      <c r="EZ45" s="177"/>
      <c r="FA45" s="177"/>
      <c r="FB45" s="177"/>
      <c r="FC45" s="177"/>
      <c r="FD45" s="177"/>
      <c r="FE45" s="177"/>
      <c r="FF45" s="177"/>
      <c r="FG45" s="177"/>
      <c r="FH45" s="177"/>
      <c r="FI45" s="177"/>
      <c r="FJ45" s="177"/>
      <c r="FK45" s="177"/>
      <c r="FL45" s="177"/>
      <c r="FM45" s="177"/>
      <c r="FN45" s="177"/>
      <c r="FO45" s="177"/>
      <c r="FP45" s="177"/>
      <c r="FQ45" s="177"/>
      <c r="FR45" s="177"/>
      <c r="FS45" s="177"/>
      <c r="FT45" s="177"/>
      <c r="FU45" s="177"/>
      <c r="FV45" s="177"/>
      <c r="FW45" s="177"/>
      <c r="FX45" s="177"/>
      <c r="FY45" s="177"/>
    </row>
    <row r="46" spans="1:181" s="160" customFormat="1" ht="16.5" customHeight="1">
      <c r="A46" s="6">
        <v>1</v>
      </c>
      <c r="B46" s="12" t="s">
        <v>150</v>
      </c>
      <c r="C46" s="166">
        <f t="shared" si="7"/>
        <v>790</v>
      </c>
      <c r="D46" s="166">
        <v>91.08</v>
      </c>
      <c r="E46" s="166">
        <v>30</v>
      </c>
      <c r="F46" s="166">
        <v>45</v>
      </c>
      <c r="G46" s="164">
        <v>0</v>
      </c>
      <c r="H46" s="171"/>
      <c r="I46" s="183">
        <v>363.92</v>
      </c>
      <c r="J46" s="179"/>
      <c r="K46" s="122">
        <v>260</v>
      </c>
      <c r="L46" s="17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</row>
    <row r="47" spans="1:181" s="160" customFormat="1" ht="16.5" customHeight="1">
      <c r="A47" s="6">
        <v>2</v>
      </c>
      <c r="B47" s="12" t="s">
        <v>93</v>
      </c>
      <c r="C47" s="166">
        <f t="shared" si="7"/>
        <v>114</v>
      </c>
      <c r="D47" s="166"/>
      <c r="E47" s="166">
        <v>6</v>
      </c>
      <c r="F47" s="166"/>
      <c r="G47" s="164">
        <v>0</v>
      </c>
      <c r="H47" s="172">
        <v>100</v>
      </c>
      <c r="I47" s="183"/>
      <c r="J47" s="179"/>
      <c r="K47" s="122">
        <v>8</v>
      </c>
      <c r="L47" s="17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</row>
    <row r="48" spans="1:181" s="160" customFormat="1" ht="16.5" customHeight="1">
      <c r="A48" s="6">
        <v>3</v>
      </c>
      <c r="B48" s="12" t="s">
        <v>94</v>
      </c>
      <c r="C48" s="166">
        <f t="shared" si="7"/>
        <v>857.97</v>
      </c>
      <c r="D48" s="166">
        <v>273.97</v>
      </c>
      <c r="E48" s="166"/>
      <c r="F48" s="166"/>
      <c r="G48" s="164">
        <v>0</v>
      </c>
      <c r="H48" s="172"/>
      <c r="I48" s="183"/>
      <c r="J48" s="179">
        <v>584</v>
      </c>
      <c r="K48" s="122">
        <v>0</v>
      </c>
      <c r="L48" s="17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</row>
    <row r="49" spans="1:181" s="160" customFormat="1" ht="16.5" customHeight="1">
      <c r="A49" s="6">
        <v>4</v>
      </c>
      <c r="B49" s="12" t="s">
        <v>33</v>
      </c>
      <c r="C49" s="166">
        <f t="shared" si="7"/>
        <v>336</v>
      </c>
      <c r="D49" s="166"/>
      <c r="E49" s="166"/>
      <c r="F49" s="166"/>
      <c r="G49" s="164">
        <v>0</v>
      </c>
      <c r="H49" s="172"/>
      <c r="I49" s="183"/>
      <c r="J49" s="179">
        <v>272</v>
      </c>
      <c r="K49" s="122">
        <v>64</v>
      </c>
      <c r="L49" s="17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</row>
    <row r="50" spans="1:181" s="160" customFormat="1" ht="16.5" customHeight="1">
      <c r="A50" s="6">
        <v>5</v>
      </c>
      <c r="B50" s="12" t="s">
        <v>34</v>
      </c>
      <c r="C50" s="166">
        <f t="shared" si="7"/>
        <v>2682</v>
      </c>
      <c r="D50" s="166"/>
      <c r="E50" s="166"/>
      <c r="F50" s="166"/>
      <c r="G50" s="164">
        <v>0</v>
      </c>
      <c r="H50" s="172">
        <v>1770</v>
      </c>
      <c r="I50" s="183"/>
      <c r="J50" s="179">
        <v>741</v>
      </c>
      <c r="K50" s="122">
        <v>171</v>
      </c>
      <c r="L50" s="17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</row>
    <row r="51" spans="1:181" s="160" customFormat="1" ht="16.5" customHeight="1">
      <c r="A51" s="6">
        <v>6</v>
      </c>
      <c r="B51" s="12" t="s">
        <v>95</v>
      </c>
      <c r="C51" s="166">
        <f aca="true" t="shared" si="9" ref="C51:C56">SUM(D51:K51)</f>
        <v>400</v>
      </c>
      <c r="D51" s="166"/>
      <c r="E51" s="166"/>
      <c r="F51" s="166"/>
      <c r="G51" s="164">
        <v>0</v>
      </c>
      <c r="H51" s="172"/>
      <c r="I51" s="183"/>
      <c r="J51" s="179">
        <v>400</v>
      </c>
      <c r="K51" s="122">
        <v>0</v>
      </c>
      <c r="L51" s="17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</row>
    <row r="52" spans="1:181" s="160" customFormat="1" ht="16.5" customHeight="1">
      <c r="A52" s="6">
        <v>7</v>
      </c>
      <c r="B52" s="12" t="s">
        <v>35</v>
      </c>
      <c r="C52" s="166">
        <f t="shared" si="9"/>
        <v>1934</v>
      </c>
      <c r="D52" s="166"/>
      <c r="E52" s="166"/>
      <c r="F52" s="166"/>
      <c r="G52" s="164">
        <v>0</v>
      </c>
      <c r="H52" s="172"/>
      <c r="I52" s="183"/>
      <c r="J52" s="179">
        <v>1521</v>
      </c>
      <c r="K52" s="122">
        <v>413</v>
      </c>
      <c r="L52" s="17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</row>
    <row r="53" spans="1:181" s="160" customFormat="1" ht="16.5" customHeight="1">
      <c r="A53" s="6">
        <v>8</v>
      </c>
      <c r="B53" s="12" t="s">
        <v>96</v>
      </c>
      <c r="C53" s="166">
        <f t="shared" si="9"/>
        <v>0</v>
      </c>
      <c r="D53" s="166"/>
      <c r="E53" s="166"/>
      <c r="F53" s="166"/>
      <c r="G53" s="164">
        <v>0</v>
      </c>
      <c r="H53" s="172"/>
      <c r="I53" s="183"/>
      <c r="J53" s="179"/>
      <c r="K53" s="122">
        <v>0</v>
      </c>
      <c r="L53" s="17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</row>
    <row r="54" spans="1:181" s="160" customFormat="1" ht="16.5" customHeight="1">
      <c r="A54" s="6">
        <v>9</v>
      </c>
      <c r="B54" s="12" t="s">
        <v>97</v>
      </c>
      <c r="C54" s="166">
        <f t="shared" si="9"/>
        <v>12.14</v>
      </c>
      <c r="D54" s="166">
        <v>4.14</v>
      </c>
      <c r="E54" s="166"/>
      <c r="F54" s="166"/>
      <c r="G54" s="164">
        <v>0</v>
      </c>
      <c r="H54" s="172"/>
      <c r="I54" s="183"/>
      <c r="J54" s="179"/>
      <c r="K54" s="122">
        <v>8</v>
      </c>
      <c r="L54" s="17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</row>
    <row r="55" spans="1:181" s="160" customFormat="1" ht="16.5" customHeight="1">
      <c r="A55" s="6">
        <v>10</v>
      </c>
      <c r="B55" s="12" t="s">
        <v>36</v>
      </c>
      <c r="C55" s="166">
        <f t="shared" si="9"/>
        <v>1186</v>
      </c>
      <c r="D55" s="166"/>
      <c r="E55" s="166"/>
      <c r="F55" s="166"/>
      <c r="G55" s="164">
        <v>0</v>
      </c>
      <c r="H55" s="172"/>
      <c r="I55" s="183"/>
      <c r="J55" s="179">
        <v>1101</v>
      </c>
      <c r="K55" s="122">
        <v>85</v>
      </c>
      <c r="L55" s="17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</row>
    <row r="56" spans="1:181" s="160" customFormat="1" ht="16.5" customHeight="1">
      <c r="A56" s="6">
        <v>11</v>
      </c>
      <c r="B56" s="12" t="s">
        <v>98</v>
      </c>
      <c r="C56" s="166">
        <f t="shared" si="9"/>
        <v>887.47</v>
      </c>
      <c r="D56" s="166"/>
      <c r="E56" s="166">
        <v>22.8</v>
      </c>
      <c r="F56" s="166"/>
      <c r="G56" s="164">
        <v>0</v>
      </c>
      <c r="H56" s="172">
        <v>496.67</v>
      </c>
      <c r="I56" s="183"/>
      <c r="J56" s="179">
        <v>360</v>
      </c>
      <c r="K56" s="122">
        <v>8</v>
      </c>
      <c r="L56" s="17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</row>
    <row r="57" spans="1:181" s="159" customFormat="1" ht="16.5" customHeight="1">
      <c r="A57" s="8" t="s">
        <v>45</v>
      </c>
      <c r="B57" s="11" t="s">
        <v>151</v>
      </c>
      <c r="C57" s="165">
        <f aca="true" t="shared" si="10" ref="C57:K57">SUM(C58:C67)</f>
        <v>3628.83</v>
      </c>
      <c r="D57" s="165">
        <f t="shared" si="10"/>
        <v>169.05</v>
      </c>
      <c r="E57" s="165">
        <f t="shared" si="10"/>
        <v>19.4</v>
      </c>
      <c r="F57" s="165">
        <f t="shared" si="10"/>
        <v>35</v>
      </c>
      <c r="G57" s="165">
        <f t="shared" si="10"/>
        <v>0</v>
      </c>
      <c r="H57" s="165">
        <f t="shared" si="10"/>
        <v>206.01</v>
      </c>
      <c r="I57" s="165">
        <f t="shared" si="10"/>
        <v>346.37</v>
      </c>
      <c r="J57" s="165">
        <f t="shared" si="10"/>
        <v>2549</v>
      </c>
      <c r="K57" s="165">
        <f t="shared" si="10"/>
        <v>304</v>
      </c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7"/>
      <c r="DE57" s="177"/>
      <c r="DF57" s="177"/>
      <c r="DG57" s="177"/>
      <c r="DH57" s="177"/>
      <c r="DI57" s="177"/>
      <c r="DJ57" s="177"/>
      <c r="DK57" s="177"/>
      <c r="DL57" s="177"/>
      <c r="DM57" s="177"/>
      <c r="DN57" s="177"/>
      <c r="DO57" s="177"/>
      <c r="DP57" s="177"/>
      <c r="DQ57" s="177"/>
      <c r="DR57" s="177"/>
      <c r="DS57" s="177"/>
      <c r="DT57" s="177"/>
      <c r="DU57" s="177"/>
      <c r="DV57" s="177"/>
      <c r="DW57" s="177"/>
      <c r="DX57" s="177"/>
      <c r="DY57" s="177"/>
      <c r="DZ57" s="177"/>
      <c r="EA57" s="177"/>
      <c r="EB57" s="177"/>
      <c r="EC57" s="177"/>
      <c r="ED57" s="177"/>
      <c r="EE57" s="177"/>
      <c r="EF57" s="177"/>
      <c r="EG57" s="177"/>
      <c r="EH57" s="177"/>
      <c r="EI57" s="177"/>
      <c r="EJ57" s="177"/>
      <c r="EK57" s="177"/>
      <c r="EL57" s="177"/>
      <c r="EM57" s="177"/>
      <c r="EN57" s="177"/>
      <c r="EO57" s="177"/>
      <c r="EP57" s="177"/>
      <c r="EQ57" s="177"/>
      <c r="ER57" s="177"/>
      <c r="ES57" s="177"/>
      <c r="ET57" s="177"/>
      <c r="EU57" s="177"/>
      <c r="EV57" s="177"/>
      <c r="EW57" s="177"/>
      <c r="EX57" s="177"/>
      <c r="EY57" s="177"/>
      <c r="EZ57" s="177"/>
      <c r="FA57" s="177"/>
      <c r="FB57" s="177"/>
      <c r="FC57" s="177"/>
      <c r="FD57" s="177"/>
      <c r="FE57" s="177"/>
      <c r="FF57" s="177"/>
      <c r="FG57" s="177"/>
      <c r="FH57" s="177"/>
      <c r="FI57" s="177"/>
      <c r="FJ57" s="177"/>
      <c r="FK57" s="177"/>
      <c r="FL57" s="177"/>
      <c r="FM57" s="177"/>
      <c r="FN57" s="177"/>
      <c r="FO57" s="177"/>
      <c r="FP57" s="177"/>
      <c r="FQ57" s="177"/>
      <c r="FR57" s="177"/>
      <c r="FS57" s="177"/>
      <c r="FT57" s="177"/>
      <c r="FU57" s="177"/>
      <c r="FV57" s="177"/>
      <c r="FW57" s="177"/>
      <c r="FX57" s="177"/>
      <c r="FY57" s="177"/>
    </row>
    <row r="58" spans="1:181" s="160" customFormat="1" ht="16.5" customHeight="1">
      <c r="A58" s="6">
        <v>1</v>
      </c>
      <c r="B58" s="12" t="s">
        <v>152</v>
      </c>
      <c r="C58" s="166">
        <f aca="true" t="shared" si="11" ref="C58:C67">SUM(D58:K58)</f>
        <v>408.37</v>
      </c>
      <c r="D58" s="166"/>
      <c r="E58" s="166">
        <v>5</v>
      </c>
      <c r="F58" s="166">
        <v>35</v>
      </c>
      <c r="G58" s="164">
        <v>0</v>
      </c>
      <c r="H58" s="171"/>
      <c r="I58" s="183">
        <v>346.37</v>
      </c>
      <c r="J58" s="179"/>
      <c r="K58" s="122">
        <v>22</v>
      </c>
      <c r="L58" s="17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</row>
    <row r="59" spans="1:181" s="160" customFormat="1" ht="16.5" customHeight="1">
      <c r="A59" s="6">
        <v>2</v>
      </c>
      <c r="B59" s="12" t="s">
        <v>153</v>
      </c>
      <c r="C59" s="166">
        <f t="shared" si="11"/>
        <v>47</v>
      </c>
      <c r="D59" s="166"/>
      <c r="E59" s="166"/>
      <c r="F59" s="166"/>
      <c r="G59" s="164"/>
      <c r="H59" s="171"/>
      <c r="I59" s="183"/>
      <c r="J59" s="179">
        <v>39</v>
      </c>
      <c r="K59" s="122">
        <v>8</v>
      </c>
      <c r="L59" s="17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</row>
    <row r="60" spans="1:181" s="160" customFormat="1" ht="16.5" customHeight="1">
      <c r="A60" s="6">
        <v>3</v>
      </c>
      <c r="B60" s="12" t="s">
        <v>154</v>
      </c>
      <c r="C60" s="166">
        <f t="shared" si="11"/>
        <v>40</v>
      </c>
      <c r="D60" s="166"/>
      <c r="E60" s="166"/>
      <c r="F60" s="166"/>
      <c r="G60" s="164"/>
      <c r="H60" s="171"/>
      <c r="I60" s="183"/>
      <c r="J60" s="179">
        <v>32</v>
      </c>
      <c r="K60" s="122">
        <v>8</v>
      </c>
      <c r="L60" s="17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</row>
    <row r="61" spans="1:181" s="160" customFormat="1" ht="16.5" customHeight="1">
      <c r="A61" s="6">
        <v>4</v>
      </c>
      <c r="B61" s="12" t="s">
        <v>155</v>
      </c>
      <c r="C61" s="166">
        <f t="shared" si="11"/>
        <v>168</v>
      </c>
      <c r="D61" s="166"/>
      <c r="E61" s="166"/>
      <c r="F61" s="166"/>
      <c r="G61" s="164"/>
      <c r="H61" s="171"/>
      <c r="I61" s="183"/>
      <c r="J61" s="179"/>
      <c r="K61" s="122">
        <v>168</v>
      </c>
      <c r="L61" s="17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</row>
    <row r="62" spans="1:181" s="160" customFormat="1" ht="16.5" customHeight="1">
      <c r="A62" s="6">
        <v>5</v>
      </c>
      <c r="B62" s="12" t="s">
        <v>156</v>
      </c>
      <c r="C62" s="166">
        <f t="shared" si="11"/>
        <v>17</v>
      </c>
      <c r="D62" s="166"/>
      <c r="E62" s="166"/>
      <c r="F62" s="166"/>
      <c r="G62" s="164"/>
      <c r="H62" s="171"/>
      <c r="I62" s="183"/>
      <c r="J62" s="179">
        <v>9</v>
      </c>
      <c r="K62" s="122">
        <v>8</v>
      </c>
      <c r="L62" s="17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</row>
    <row r="63" spans="1:181" s="160" customFormat="1" ht="16.5" customHeight="1">
      <c r="A63" s="6">
        <v>6</v>
      </c>
      <c r="B63" s="12" t="s">
        <v>157</v>
      </c>
      <c r="C63" s="166">
        <f t="shared" si="11"/>
        <v>786</v>
      </c>
      <c r="D63" s="166"/>
      <c r="E63" s="166"/>
      <c r="F63" s="166"/>
      <c r="G63" s="164"/>
      <c r="H63" s="171"/>
      <c r="I63" s="183"/>
      <c r="J63" s="179">
        <v>778</v>
      </c>
      <c r="K63" s="122">
        <v>8</v>
      </c>
      <c r="L63" s="17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</row>
    <row r="64" spans="1:181" s="160" customFormat="1" ht="16.5" customHeight="1">
      <c r="A64" s="6">
        <v>7</v>
      </c>
      <c r="B64" s="12" t="s">
        <v>158</v>
      </c>
      <c r="C64" s="166">
        <f t="shared" si="11"/>
        <v>42.01</v>
      </c>
      <c r="D64" s="166"/>
      <c r="E64" s="166"/>
      <c r="F64" s="166"/>
      <c r="G64" s="164"/>
      <c r="H64" s="172">
        <v>6.01</v>
      </c>
      <c r="I64" s="183"/>
      <c r="J64" s="179">
        <v>28</v>
      </c>
      <c r="K64" s="122">
        <v>8</v>
      </c>
      <c r="L64" s="17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</row>
    <row r="65" spans="1:181" s="160" customFormat="1" ht="16.5" customHeight="1">
      <c r="A65" s="6">
        <v>8</v>
      </c>
      <c r="B65" s="12" t="s">
        <v>159</v>
      </c>
      <c r="C65" s="166">
        <f t="shared" si="11"/>
        <v>131</v>
      </c>
      <c r="D65" s="166"/>
      <c r="E65" s="166"/>
      <c r="F65" s="166"/>
      <c r="G65" s="164"/>
      <c r="H65" s="171"/>
      <c r="I65" s="183"/>
      <c r="J65" s="179">
        <v>123</v>
      </c>
      <c r="K65" s="122">
        <v>8</v>
      </c>
      <c r="L65" s="17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</row>
    <row r="66" spans="1:181" s="160" customFormat="1" ht="16.5" customHeight="1">
      <c r="A66" s="6">
        <v>9</v>
      </c>
      <c r="B66" s="12" t="s">
        <v>160</v>
      </c>
      <c r="C66" s="166">
        <f t="shared" si="11"/>
        <v>1116.45</v>
      </c>
      <c r="D66" s="166">
        <v>169.05</v>
      </c>
      <c r="E66" s="166">
        <v>14.4</v>
      </c>
      <c r="F66" s="166"/>
      <c r="G66" s="164">
        <v>0</v>
      </c>
      <c r="H66" s="171"/>
      <c r="I66" s="183"/>
      <c r="J66" s="179">
        <v>900</v>
      </c>
      <c r="K66" s="122">
        <v>33</v>
      </c>
      <c r="L66" s="17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</row>
    <row r="67" spans="1:181" s="160" customFormat="1" ht="16.5" customHeight="1">
      <c r="A67" s="6">
        <v>10</v>
      </c>
      <c r="B67" s="12" t="s">
        <v>161</v>
      </c>
      <c r="C67" s="166">
        <f t="shared" si="11"/>
        <v>873</v>
      </c>
      <c r="D67" s="166"/>
      <c r="E67" s="166"/>
      <c r="F67" s="166"/>
      <c r="G67" s="164"/>
      <c r="H67" s="172">
        <v>200</v>
      </c>
      <c r="I67" s="183"/>
      <c r="J67" s="179">
        <v>640</v>
      </c>
      <c r="K67" s="122">
        <v>33</v>
      </c>
      <c r="L67" s="17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</row>
    <row r="68" spans="1:181" s="159" customFormat="1" ht="16.5" customHeight="1">
      <c r="A68" s="8" t="s">
        <v>48</v>
      </c>
      <c r="B68" s="11" t="s">
        <v>38</v>
      </c>
      <c r="C68" s="165">
        <f aca="true" t="shared" si="12" ref="C68:K68">SUM(C69:C82)</f>
        <v>18664.47</v>
      </c>
      <c r="D68" s="165">
        <f t="shared" si="12"/>
        <v>0</v>
      </c>
      <c r="E68" s="165">
        <f t="shared" si="12"/>
        <v>42.6</v>
      </c>
      <c r="F68" s="165">
        <f t="shared" si="12"/>
        <v>40</v>
      </c>
      <c r="G68" s="165">
        <f t="shared" si="12"/>
        <v>0</v>
      </c>
      <c r="H68" s="165">
        <f t="shared" si="12"/>
        <v>25.59</v>
      </c>
      <c r="I68" s="165">
        <f t="shared" si="12"/>
        <v>662.28</v>
      </c>
      <c r="J68" s="165">
        <f t="shared" si="12"/>
        <v>17312</v>
      </c>
      <c r="K68" s="165">
        <f t="shared" si="12"/>
        <v>582</v>
      </c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  <c r="CX68" s="177"/>
      <c r="CY68" s="177"/>
      <c r="CZ68" s="177"/>
      <c r="DA68" s="177"/>
      <c r="DB68" s="177"/>
      <c r="DC68" s="177"/>
      <c r="DD68" s="177"/>
      <c r="DE68" s="177"/>
      <c r="DF68" s="177"/>
      <c r="DG68" s="177"/>
      <c r="DH68" s="177"/>
      <c r="DI68" s="177"/>
      <c r="DJ68" s="177"/>
      <c r="DK68" s="177"/>
      <c r="DL68" s="177"/>
      <c r="DM68" s="177"/>
      <c r="DN68" s="177"/>
      <c r="DO68" s="177"/>
      <c r="DP68" s="177"/>
      <c r="DQ68" s="177"/>
      <c r="DR68" s="177"/>
      <c r="DS68" s="177"/>
      <c r="DT68" s="177"/>
      <c r="DU68" s="177"/>
      <c r="DV68" s="177"/>
      <c r="DW68" s="177"/>
      <c r="DX68" s="177"/>
      <c r="DY68" s="177"/>
      <c r="DZ68" s="177"/>
      <c r="EA68" s="177"/>
      <c r="EB68" s="177"/>
      <c r="EC68" s="177"/>
      <c r="ED68" s="177"/>
      <c r="EE68" s="177"/>
      <c r="EF68" s="177"/>
      <c r="EG68" s="177"/>
      <c r="EH68" s="177"/>
      <c r="EI68" s="177"/>
      <c r="EJ68" s="177"/>
      <c r="EK68" s="177"/>
      <c r="EL68" s="177"/>
      <c r="EM68" s="177"/>
      <c r="EN68" s="177"/>
      <c r="EO68" s="177"/>
      <c r="EP68" s="177"/>
      <c r="EQ68" s="177"/>
      <c r="ER68" s="177"/>
      <c r="ES68" s="177"/>
      <c r="ET68" s="177"/>
      <c r="EU68" s="177"/>
      <c r="EV68" s="177"/>
      <c r="EW68" s="177"/>
      <c r="EX68" s="177"/>
      <c r="EY68" s="177"/>
      <c r="EZ68" s="177"/>
      <c r="FA68" s="177"/>
      <c r="FB68" s="177"/>
      <c r="FC68" s="177"/>
      <c r="FD68" s="177"/>
      <c r="FE68" s="177"/>
      <c r="FF68" s="177"/>
      <c r="FG68" s="177"/>
      <c r="FH68" s="177"/>
      <c r="FI68" s="177"/>
      <c r="FJ68" s="177"/>
      <c r="FK68" s="177"/>
      <c r="FL68" s="177"/>
      <c r="FM68" s="177"/>
      <c r="FN68" s="177"/>
      <c r="FO68" s="177"/>
      <c r="FP68" s="177"/>
      <c r="FQ68" s="177"/>
      <c r="FR68" s="177"/>
      <c r="FS68" s="177"/>
      <c r="FT68" s="177"/>
      <c r="FU68" s="177"/>
      <c r="FV68" s="177"/>
      <c r="FW68" s="177"/>
      <c r="FX68" s="177"/>
      <c r="FY68" s="177"/>
    </row>
    <row r="69" spans="1:181" s="160" customFormat="1" ht="16.5" customHeight="1">
      <c r="A69" s="6">
        <v>1</v>
      </c>
      <c r="B69" s="12" t="s">
        <v>162</v>
      </c>
      <c r="C69" s="166">
        <f aca="true" t="shared" si="13" ref="C69:C82">SUM(D69:K69)</f>
        <v>834.28</v>
      </c>
      <c r="D69" s="166"/>
      <c r="E69" s="166">
        <v>15</v>
      </c>
      <c r="F69" s="166">
        <v>40</v>
      </c>
      <c r="G69" s="164"/>
      <c r="H69" s="171"/>
      <c r="I69" s="183">
        <v>662.28</v>
      </c>
      <c r="J69" s="179"/>
      <c r="K69" s="122">
        <v>117</v>
      </c>
      <c r="L69" s="17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</row>
    <row r="70" spans="1:181" s="160" customFormat="1" ht="16.5" customHeight="1">
      <c r="A70" s="6">
        <v>2</v>
      </c>
      <c r="B70" s="12" t="s">
        <v>163</v>
      </c>
      <c r="C70" s="166">
        <f t="shared" si="13"/>
        <v>508</v>
      </c>
      <c r="D70" s="166"/>
      <c r="E70" s="166"/>
      <c r="F70" s="166"/>
      <c r="G70" s="164"/>
      <c r="H70" s="171"/>
      <c r="I70" s="183"/>
      <c r="J70" s="179">
        <v>420</v>
      </c>
      <c r="K70" s="122">
        <v>88</v>
      </c>
      <c r="L70" s="17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</row>
    <row r="71" spans="1:181" s="160" customFormat="1" ht="16.5" customHeight="1">
      <c r="A71" s="6">
        <v>3</v>
      </c>
      <c r="B71" s="12" t="s">
        <v>164</v>
      </c>
      <c r="C71" s="166">
        <f t="shared" si="13"/>
        <v>305</v>
      </c>
      <c r="D71" s="166"/>
      <c r="E71" s="166">
        <v>18</v>
      </c>
      <c r="F71" s="166"/>
      <c r="G71" s="164"/>
      <c r="H71" s="171"/>
      <c r="I71" s="183"/>
      <c r="J71" s="179">
        <v>279</v>
      </c>
      <c r="K71" s="122">
        <v>8</v>
      </c>
      <c r="L71" s="17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</row>
    <row r="72" spans="1:181" s="160" customFormat="1" ht="16.5" customHeight="1">
      <c r="A72" s="6">
        <v>4</v>
      </c>
      <c r="B72" s="12" t="s">
        <v>165</v>
      </c>
      <c r="C72" s="166">
        <f t="shared" si="13"/>
        <v>267.6</v>
      </c>
      <c r="D72" s="166"/>
      <c r="E72" s="166">
        <v>9.6</v>
      </c>
      <c r="F72" s="166"/>
      <c r="G72" s="164"/>
      <c r="H72" s="171"/>
      <c r="I72" s="183"/>
      <c r="J72" s="179"/>
      <c r="K72" s="122">
        <v>258</v>
      </c>
      <c r="L72" s="17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</row>
    <row r="73" spans="1:181" s="160" customFormat="1" ht="16.5" customHeight="1">
      <c r="A73" s="6">
        <v>5</v>
      </c>
      <c r="B73" s="12" t="s">
        <v>166</v>
      </c>
      <c r="C73" s="166">
        <f t="shared" si="13"/>
        <v>457</v>
      </c>
      <c r="D73" s="166"/>
      <c r="E73" s="166"/>
      <c r="F73" s="166"/>
      <c r="G73" s="164"/>
      <c r="H73" s="171"/>
      <c r="I73" s="183"/>
      <c r="J73" s="179">
        <v>449</v>
      </c>
      <c r="K73" s="122">
        <v>8</v>
      </c>
      <c r="L73" s="17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</row>
    <row r="74" spans="1:181" s="160" customFormat="1" ht="16.5" customHeight="1">
      <c r="A74" s="6">
        <v>6</v>
      </c>
      <c r="B74" s="12" t="s">
        <v>167</v>
      </c>
      <c r="C74" s="166">
        <f t="shared" si="13"/>
        <v>3038</v>
      </c>
      <c r="D74" s="166"/>
      <c r="E74" s="166"/>
      <c r="F74" s="166"/>
      <c r="G74" s="164"/>
      <c r="H74" s="171"/>
      <c r="I74" s="183"/>
      <c r="J74" s="179">
        <v>3038</v>
      </c>
      <c r="K74" s="122">
        <v>0</v>
      </c>
      <c r="L74" s="17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</row>
    <row r="75" spans="1:181" s="160" customFormat="1" ht="16.5" customHeight="1">
      <c r="A75" s="6">
        <v>7</v>
      </c>
      <c r="B75" s="12" t="s">
        <v>168</v>
      </c>
      <c r="C75" s="166">
        <f t="shared" si="13"/>
        <v>76</v>
      </c>
      <c r="D75" s="166"/>
      <c r="E75" s="166"/>
      <c r="F75" s="166"/>
      <c r="G75" s="164"/>
      <c r="H75" s="171"/>
      <c r="I75" s="183"/>
      <c r="J75" s="179">
        <v>18</v>
      </c>
      <c r="K75" s="122">
        <v>58</v>
      </c>
      <c r="L75" s="17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</row>
    <row r="76" spans="1:181" s="160" customFormat="1" ht="16.5" customHeight="1">
      <c r="A76" s="6">
        <v>8</v>
      </c>
      <c r="B76" s="12" t="s">
        <v>169</v>
      </c>
      <c r="C76" s="166">
        <f t="shared" si="13"/>
        <v>25.59</v>
      </c>
      <c r="D76" s="166"/>
      <c r="E76" s="166"/>
      <c r="F76" s="166"/>
      <c r="G76" s="164"/>
      <c r="H76" s="172">
        <v>25.59</v>
      </c>
      <c r="I76" s="183"/>
      <c r="J76" s="179"/>
      <c r="K76" s="122">
        <v>0</v>
      </c>
      <c r="L76" s="17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</row>
    <row r="77" spans="1:181" s="160" customFormat="1" ht="16.5" customHeight="1">
      <c r="A77" s="6">
        <v>9</v>
      </c>
      <c r="B77" s="12" t="s">
        <v>170</v>
      </c>
      <c r="C77" s="166">
        <f t="shared" si="13"/>
        <v>0</v>
      </c>
      <c r="D77" s="166"/>
      <c r="E77" s="166"/>
      <c r="F77" s="166"/>
      <c r="G77" s="164"/>
      <c r="H77" s="171"/>
      <c r="I77" s="183"/>
      <c r="J77" s="179"/>
      <c r="K77" s="122">
        <v>0</v>
      </c>
      <c r="L77" s="17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</row>
    <row r="78" spans="1:181" s="160" customFormat="1" ht="16.5" customHeight="1">
      <c r="A78" s="6">
        <v>10</v>
      </c>
      <c r="B78" s="12" t="s">
        <v>171</v>
      </c>
      <c r="C78" s="166">
        <f t="shared" si="13"/>
        <v>3450</v>
      </c>
      <c r="D78" s="166"/>
      <c r="E78" s="166"/>
      <c r="F78" s="166"/>
      <c r="G78" s="164"/>
      <c r="H78" s="171"/>
      <c r="I78" s="183"/>
      <c r="J78" s="179">
        <v>3450</v>
      </c>
      <c r="K78" s="122">
        <v>0</v>
      </c>
      <c r="L78" s="17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</row>
    <row r="79" spans="1:181" s="160" customFormat="1" ht="16.5" customHeight="1">
      <c r="A79" s="6">
        <v>11</v>
      </c>
      <c r="B79" s="12" t="s">
        <v>172</v>
      </c>
      <c r="C79" s="166">
        <f t="shared" si="13"/>
        <v>3050</v>
      </c>
      <c r="D79" s="166"/>
      <c r="E79" s="166"/>
      <c r="F79" s="166"/>
      <c r="G79" s="164"/>
      <c r="H79" s="171"/>
      <c r="I79" s="183"/>
      <c r="J79" s="179">
        <v>3050</v>
      </c>
      <c r="K79" s="122">
        <v>0</v>
      </c>
      <c r="L79" s="17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</row>
    <row r="80" spans="1:181" s="160" customFormat="1" ht="16.5" customHeight="1">
      <c r="A80" s="6">
        <v>12</v>
      </c>
      <c r="B80" s="12" t="s">
        <v>173</v>
      </c>
      <c r="C80" s="166">
        <f t="shared" si="13"/>
        <v>3050</v>
      </c>
      <c r="D80" s="166"/>
      <c r="E80" s="166"/>
      <c r="F80" s="166"/>
      <c r="G80" s="164"/>
      <c r="H80" s="171"/>
      <c r="I80" s="183"/>
      <c r="J80" s="179">
        <v>3050</v>
      </c>
      <c r="K80" s="122">
        <v>0</v>
      </c>
      <c r="L80" s="17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</row>
    <row r="81" spans="1:181" s="160" customFormat="1" ht="16.5" customHeight="1">
      <c r="A81" s="6">
        <v>13</v>
      </c>
      <c r="B81" s="12" t="s">
        <v>39</v>
      </c>
      <c r="C81" s="166">
        <f t="shared" si="13"/>
        <v>3385</v>
      </c>
      <c r="D81" s="166"/>
      <c r="E81" s="166"/>
      <c r="F81" s="166"/>
      <c r="G81" s="164"/>
      <c r="H81" s="171"/>
      <c r="I81" s="183"/>
      <c r="J81" s="179">
        <v>3342</v>
      </c>
      <c r="K81" s="122">
        <v>43</v>
      </c>
      <c r="L81" s="17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</row>
    <row r="82" spans="1:181" s="160" customFormat="1" ht="16.5" customHeight="1">
      <c r="A82" s="6">
        <v>14</v>
      </c>
      <c r="B82" s="12" t="s">
        <v>174</v>
      </c>
      <c r="C82" s="166">
        <f t="shared" si="13"/>
        <v>218</v>
      </c>
      <c r="D82" s="166"/>
      <c r="E82" s="166"/>
      <c r="F82" s="166"/>
      <c r="G82" s="164"/>
      <c r="H82" s="171"/>
      <c r="I82" s="183"/>
      <c r="J82" s="179">
        <v>216</v>
      </c>
      <c r="K82" s="122">
        <v>2</v>
      </c>
      <c r="L82" s="17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</row>
    <row r="83" spans="1:181" s="159" customFormat="1" ht="16.5" customHeight="1">
      <c r="A83" s="8" t="s">
        <v>52</v>
      </c>
      <c r="B83" s="11" t="s">
        <v>41</v>
      </c>
      <c r="C83" s="165">
        <f aca="true" t="shared" si="14" ref="C83:K83">SUM(C84:C92)</f>
        <v>27589.57</v>
      </c>
      <c r="D83" s="165">
        <f t="shared" si="14"/>
        <v>664.24</v>
      </c>
      <c r="E83" s="165">
        <f t="shared" si="14"/>
        <v>29.2</v>
      </c>
      <c r="F83" s="165">
        <f t="shared" si="14"/>
        <v>30</v>
      </c>
      <c r="G83" s="165">
        <f t="shared" si="14"/>
        <v>5201.3</v>
      </c>
      <c r="H83" s="165">
        <f t="shared" si="14"/>
        <v>0</v>
      </c>
      <c r="I83" s="165">
        <f t="shared" si="14"/>
        <v>484.83</v>
      </c>
      <c r="J83" s="165">
        <f t="shared" si="14"/>
        <v>20360</v>
      </c>
      <c r="K83" s="165">
        <f t="shared" si="14"/>
        <v>820</v>
      </c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7"/>
      <c r="CL83" s="177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7"/>
      <c r="DE83" s="177"/>
      <c r="DF83" s="177"/>
      <c r="DG83" s="177"/>
      <c r="DH83" s="177"/>
      <c r="DI83" s="177"/>
      <c r="DJ83" s="177"/>
      <c r="DK83" s="177"/>
      <c r="DL83" s="177"/>
      <c r="DM83" s="177"/>
      <c r="DN83" s="177"/>
      <c r="DO83" s="177"/>
      <c r="DP83" s="177"/>
      <c r="DQ83" s="177"/>
      <c r="DR83" s="177"/>
      <c r="DS83" s="177"/>
      <c r="DT83" s="177"/>
      <c r="DU83" s="177"/>
      <c r="DV83" s="177"/>
      <c r="DW83" s="177"/>
      <c r="DX83" s="177"/>
      <c r="DY83" s="177"/>
      <c r="DZ83" s="177"/>
      <c r="EA83" s="177"/>
      <c r="EB83" s="177"/>
      <c r="EC83" s="177"/>
      <c r="ED83" s="177"/>
      <c r="EE83" s="177"/>
      <c r="EF83" s="177"/>
      <c r="EG83" s="177"/>
      <c r="EH83" s="177"/>
      <c r="EI83" s="177"/>
      <c r="EJ83" s="177"/>
      <c r="EK83" s="177"/>
      <c r="EL83" s="177"/>
      <c r="EM83" s="177"/>
      <c r="EN83" s="177"/>
      <c r="EO83" s="177"/>
      <c r="EP83" s="177"/>
      <c r="EQ83" s="177"/>
      <c r="ER83" s="177"/>
      <c r="ES83" s="177"/>
      <c r="ET83" s="177"/>
      <c r="EU83" s="177"/>
      <c r="EV83" s="177"/>
      <c r="EW83" s="177"/>
      <c r="EX83" s="177"/>
      <c r="EY83" s="177"/>
      <c r="EZ83" s="177"/>
      <c r="FA83" s="177"/>
      <c r="FB83" s="177"/>
      <c r="FC83" s="177"/>
      <c r="FD83" s="177"/>
      <c r="FE83" s="177"/>
      <c r="FF83" s="177"/>
      <c r="FG83" s="177"/>
      <c r="FH83" s="177"/>
      <c r="FI83" s="177"/>
      <c r="FJ83" s="177"/>
      <c r="FK83" s="177"/>
      <c r="FL83" s="177"/>
      <c r="FM83" s="177"/>
      <c r="FN83" s="177"/>
      <c r="FO83" s="177"/>
      <c r="FP83" s="177"/>
      <c r="FQ83" s="177"/>
      <c r="FR83" s="177"/>
      <c r="FS83" s="177"/>
      <c r="FT83" s="177"/>
      <c r="FU83" s="177"/>
      <c r="FV83" s="177"/>
      <c r="FW83" s="177"/>
      <c r="FX83" s="177"/>
      <c r="FY83" s="177"/>
    </row>
    <row r="84" spans="1:181" s="160" customFormat="1" ht="16.5" customHeight="1">
      <c r="A84" s="6">
        <v>1</v>
      </c>
      <c r="B84" s="12" t="s">
        <v>175</v>
      </c>
      <c r="C84" s="166">
        <f aca="true" t="shared" si="15" ref="C84:C92">SUM(D84:K84)</f>
        <v>604.8299999999999</v>
      </c>
      <c r="D84" s="166"/>
      <c r="E84" s="166">
        <v>10</v>
      </c>
      <c r="F84" s="166">
        <v>30</v>
      </c>
      <c r="G84" s="164">
        <v>0</v>
      </c>
      <c r="H84" s="171"/>
      <c r="I84" s="183">
        <v>484.83</v>
      </c>
      <c r="J84" s="179"/>
      <c r="K84" s="122">
        <v>80</v>
      </c>
      <c r="L84" s="17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</row>
    <row r="85" spans="1:181" s="160" customFormat="1" ht="16.5" customHeight="1">
      <c r="A85" s="6">
        <v>2</v>
      </c>
      <c r="B85" s="12" t="s">
        <v>176</v>
      </c>
      <c r="C85" s="166">
        <f t="shared" si="15"/>
        <v>1227.95</v>
      </c>
      <c r="D85" s="166"/>
      <c r="E85" s="166"/>
      <c r="F85" s="166"/>
      <c r="G85" s="164">
        <v>827.95</v>
      </c>
      <c r="H85" s="171"/>
      <c r="I85" s="183"/>
      <c r="J85" s="179">
        <v>400</v>
      </c>
      <c r="K85" s="122">
        <v>0</v>
      </c>
      <c r="L85" s="17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</row>
    <row r="86" spans="1:181" s="160" customFormat="1" ht="16.5" customHeight="1">
      <c r="A86" s="6">
        <v>3</v>
      </c>
      <c r="B86" s="12" t="s">
        <v>42</v>
      </c>
      <c r="C86" s="166">
        <f t="shared" si="15"/>
        <v>2350.05</v>
      </c>
      <c r="D86" s="166"/>
      <c r="E86" s="166"/>
      <c r="F86" s="166"/>
      <c r="G86" s="164">
        <v>1114.05</v>
      </c>
      <c r="H86" s="171"/>
      <c r="I86" s="183"/>
      <c r="J86" s="179">
        <v>800</v>
      </c>
      <c r="K86" s="122">
        <v>436</v>
      </c>
      <c r="L86" s="17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</row>
    <row r="87" spans="1:181" s="160" customFormat="1" ht="16.5" customHeight="1">
      <c r="A87" s="6">
        <v>4</v>
      </c>
      <c r="B87" s="12" t="s">
        <v>177</v>
      </c>
      <c r="C87" s="166">
        <f t="shared" si="15"/>
        <v>2693.55</v>
      </c>
      <c r="D87" s="166"/>
      <c r="E87" s="166"/>
      <c r="F87" s="166"/>
      <c r="G87" s="164">
        <v>313.55</v>
      </c>
      <c r="H87" s="171"/>
      <c r="I87" s="183"/>
      <c r="J87" s="179">
        <v>2380</v>
      </c>
      <c r="K87" s="122">
        <v>0</v>
      </c>
      <c r="L87" s="17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</row>
    <row r="88" spans="1:181" s="160" customFormat="1" ht="16.5" customHeight="1">
      <c r="A88" s="6">
        <v>5</v>
      </c>
      <c r="B88" s="12" t="s">
        <v>178</v>
      </c>
      <c r="C88" s="166">
        <f t="shared" si="15"/>
        <v>2319.2</v>
      </c>
      <c r="D88" s="166"/>
      <c r="E88" s="166"/>
      <c r="F88" s="166"/>
      <c r="G88" s="164">
        <v>419.2</v>
      </c>
      <c r="H88" s="171"/>
      <c r="I88" s="183"/>
      <c r="J88" s="179">
        <v>1900</v>
      </c>
      <c r="K88" s="122">
        <v>0</v>
      </c>
      <c r="L88" s="17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</row>
    <row r="89" spans="1:181" s="160" customFormat="1" ht="16.5" customHeight="1">
      <c r="A89" s="6">
        <v>6</v>
      </c>
      <c r="B89" s="12" t="s">
        <v>179</v>
      </c>
      <c r="C89" s="166">
        <f t="shared" si="15"/>
        <v>3696.05</v>
      </c>
      <c r="D89" s="166"/>
      <c r="E89" s="166"/>
      <c r="F89" s="166"/>
      <c r="G89" s="164">
        <v>656.05</v>
      </c>
      <c r="H89" s="171"/>
      <c r="I89" s="183"/>
      <c r="J89" s="179">
        <v>3040</v>
      </c>
      <c r="K89" s="122">
        <v>0</v>
      </c>
      <c r="L89" s="17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</row>
    <row r="90" spans="1:181" s="160" customFormat="1" ht="16.5" customHeight="1">
      <c r="A90" s="6">
        <v>7</v>
      </c>
      <c r="B90" s="12" t="s">
        <v>43</v>
      </c>
      <c r="C90" s="166">
        <f t="shared" si="15"/>
        <v>3383.79</v>
      </c>
      <c r="D90" s="166">
        <v>486.59</v>
      </c>
      <c r="E90" s="166">
        <v>19.2</v>
      </c>
      <c r="F90" s="166"/>
      <c r="G90" s="164">
        <v>0</v>
      </c>
      <c r="H90" s="171"/>
      <c r="I90" s="183"/>
      <c r="J90" s="179">
        <v>2660</v>
      </c>
      <c r="K90" s="122">
        <v>218</v>
      </c>
      <c r="L90" s="17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</row>
    <row r="91" spans="1:181" s="160" customFormat="1" ht="16.5" customHeight="1">
      <c r="A91" s="6">
        <v>8</v>
      </c>
      <c r="B91" s="12" t="s">
        <v>44</v>
      </c>
      <c r="C91" s="166">
        <f t="shared" si="15"/>
        <v>6183.65</v>
      </c>
      <c r="D91" s="166">
        <v>177.65</v>
      </c>
      <c r="E91" s="166"/>
      <c r="F91" s="166"/>
      <c r="G91" s="164">
        <v>0</v>
      </c>
      <c r="H91" s="171"/>
      <c r="I91" s="183"/>
      <c r="J91" s="179">
        <v>5920</v>
      </c>
      <c r="K91" s="122">
        <v>86</v>
      </c>
      <c r="L91" s="17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</row>
    <row r="92" spans="1:181" s="160" customFormat="1" ht="16.5" customHeight="1">
      <c r="A92" s="6">
        <v>9</v>
      </c>
      <c r="B92" s="12" t="s">
        <v>180</v>
      </c>
      <c r="C92" s="166">
        <f t="shared" si="15"/>
        <v>5130.5</v>
      </c>
      <c r="D92" s="166"/>
      <c r="E92" s="166"/>
      <c r="F92" s="166"/>
      <c r="G92" s="164">
        <v>1870.5</v>
      </c>
      <c r="H92" s="171"/>
      <c r="I92" s="183"/>
      <c r="J92" s="179">
        <v>3260</v>
      </c>
      <c r="K92" s="122">
        <v>0</v>
      </c>
      <c r="L92" s="17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</row>
    <row r="93" spans="1:181" s="159" customFormat="1" ht="16.5" customHeight="1">
      <c r="A93" s="8" t="s">
        <v>57</v>
      </c>
      <c r="B93" s="11" t="s">
        <v>181</v>
      </c>
      <c r="C93" s="165">
        <f aca="true" t="shared" si="16" ref="C93:K93">SUM(C94:C104)</f>
        <v>13669</v>
      </c>
      <c r="D93" s="165">
        <f t="shared" si="16"/>
        <v>1309.67</v>
      </c>
      <c r="E93" s="165">
        <f t="shared" si="16"/>
        <v>76.4</v>
      </c>
      <c r="F93" s="165">
        <f t="shared" si="16"/>
        <v>45</v>
      </c>
      <c r="G93" s="165">
        <f t="shared" si="16"/>
        <v>0</v>
      </c>
      <c r="H93" s="165">
        <f t="shared" si="16"/>
        <v>1198.48</v>
      </c>
      <c r="I93" s="165">
        <f t="shared" si="16"/>
        <v>590.45</v>
      </c>
      <c r="J93" s="165">
        <f t="shared" si="16"/>
        <v>10345</v>
      </c>
      <c r="K93" s="165">
        <f t="shared" si="16"/>
        <v>104</v>
      </c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7"/>
      <c r="BS93" s="177"/>
      <c r="BT93" s="177"/>
      <c r="BU93" s="177"/>
      <c r="BV93" s="177"/>
      <c r="BW93" s="177"/>
      <c r="BX93" s="177"/>
      <c r="BY93" s="177"/>
      <c r="BZ93" s="177"/>
      <c r="CA93" s="177"/>
      <c r="CB93" s="177"/>
      <c r="CC93" s="177"/>
      <c r="CD93" s="177"/>
      <c r="CE93" s="177"/>
      <c r="CF93" s="177"/>
      <c r="CG93" s="177"/>
      <c r="CH93" s="177"/>
      <c r="CI93" s="177"/>
      <c r="CJ93" s="177"/>
      <c r="CK93" s="177"/>
      <c r="CL93" s="177"/>
      <c r="CM93" s="177"/>
      <c r="CN93" s="177"/>
      <c r="CO93" s="177"/>
      <c r="CP93" s="177"/>
      <c r="CQ93" s="177"/>
      <c r="CR93" s="177"/>
      <c r="CS93" s="177"/>
      <c r="CT93" s="177"/>
      <c r="CU93" s="177"/>
      <c r="CV93" s="177"/>
      <c r="CW93" s="177"/>
      <c r="CX93" s="177"/>
      <c r="CY93" s="177"/>
      <c r="CZ93" s="177"/>
      <c r="DA93" s="177"/>
      <c r="DB93" s="177"/>
      <c r="DC93" s="177"/>
      <c r="DD93" s="177"/>
      <c r="DE93" s="177"/>
      <c r="DF93" s="177"/>
      <c r="DG93" s="177"/>
      <c r="DH93" s="177"/>
      <c r="DI93" s="177"/>
      <c r="DJ93" s="177"/>
      <c r="DK93" s="177"/>
      <c r="DL93" s="177"/>
      <c r="DM93" s="177"/>
      <c r="DN93" s="177"/>
      <c r="DO93" s="177"/>
      <c r="DP93" s="177"/>
      <c r="DQ93" s="177"/>
      <c r="DR93" s="177"/>
      <c r="DS93" s="177"/>
      <c r="DT93" s="177"/>
      <c r="DU93" s="177"/>
      <c r="DV93" s="177"/>
      <c r="DW93" s="177"/>
      <c r="DX93" s="177"/>
      <c r="DY93" s="177"/>
      <c r="DZ93" s="177"/>
      <c r="EA93" s="177"/>
      <c r="EB93" s="177"/>
      <c r="EC93" s="177"/>
      <c r="ED93" s="177"/>
      <c r="EE93" s="177"/>
      <c r="EF93" s="177"/>
      <c r="EG93" s="177"/>
      <c r="EH93" s="177"/>
      <c r="EI93" s="177"/>
      <c r="EJ93" s="177"/>
      <c r="EK93" s="177"/>
      <c r="EL93" s="177"/>
      <c r="EM93" s="177"/>
      <c r="EN93" s="177"/>
      <c r="EO93" s="177"/>
      <c r="EP93" s="177"/>
      <c r="EQ93" s="177"/>
      <c r="ER93" s="177"/>
      <c r="ES93" s="177"/>
      <c r="ET93" s="177"/>
      <c r="EU93" s="177"/>
      <c r="EV93" s="177"/>
      <c r="EW93" s="177"/>
      <c r="EX93" s="177"/>
      <c r="EY93" s="177"/>
      <c r="EZ93" s="177"/>
      <c r="FA93" s="177"/>
      <c r="FB93" s="177"/>
      <c r="FC93" s="177"/>
      <c r="FD93" s="177"/>
      <c r="FE93" s="177"/>
      <c r="FF93" s="177"/>
      <c r="FG93" s="177"/>
      <c r="FH93" s="177"/>
      <c r="FI93" s="177"/>
      <c r="FJ93" s="177"/>
      <c r="FK93" s="177"/>
      <c r="FL93" s="177"/>
      <c r="FM93" s="177"/>
      <c r="FN93" s="177"/>
      <c r="FO93" s="177"/>
      <c r="FP93" s="177"/>
      <c r="FQ93" s="177"/>
      <c r="FR93" s="177"/>
      <c r="FS93" s="177"/>
      <c r="FT93" s="177"/>
      <c r="FU93" s="177"/>
      <c r="FV93" s="177"/>
      <c r="FW93" s="177"/>
      <c r="FX93" s="177"/>
      <c r="FY93" s="177"/>
    </row>
    <row r="94" spans="1:181" s="160" customFormat="1" ht="16.5" customHeight="1">
      <c r="A94" s="6">
        <v>1</v>
      </c>
      <c r="B94" s="12" t="s">
        <v>182</v>
      </c>
      <c r="C94" s="166">
        <f aca="true" t="shared" si="17" ref="C94:C104">SUM(D94:K94)</f>
        <v>2092.5200000000004</v>
      </c>
      <c r="D94" s="166">
        <v>1309.67</v>
      </c>
      <c r="E94" s="166">
        <v>76.4</v>
      </c>
      <c r="F94" s="166">
        <v>45</v>
      </c>
      <c r="G94" s="164">
        <v>0</v>
      </c>
      <c r="H94" s="171"/>
      <c r="I94" s="183">
        <v>590.45</v>
      </c>
      <c r="J94" s="179"/>
      <c r="K94" s="122">
        <v>71</v>
      </c>
      <c r="L94" s="17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</row>
    <row r="95" spans="1:181" s="160" customFormat="1" ht="16.5" customHeight="1">
      <c r="A95" s="6">
        <v>2</v>
      </c>
      <c r="B95" s="12" t="s">
        <v>183</v>
      </c>
      <c r="C95" s="166">
        <f t="shared" si="17"/>
        <v>78</v>
      </c>
      <c r="D95" s="166"/>
      <c r="E95" s="166"/>
      <c r="F95" s="166"/>
      <c r="G95" s="164"/>
      <c r="H95" s="171"/>
      <c r="I95" s="183"/>
      <c r="J95" s="179">
        <v>45</v>
      </c>
      <c r="K95" s="122">
        <v>33</v>
      </c>
      <c r="L95" s="17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</row>
    <row r="96" spans="1:181" s="160" customFormat="1" ht="16.5" customHeight="1">
      <c r="A96" s="6">
        <v>3</v>
      </c>
      <c r="B96" s="12" t="s">
        <v>184</v>
      </c>
      <c r="C96" s="166">
        <f t="shared" si="17"/>
        <v>660</v>
      </c>
      <c r="D96" s="166"/>
      <c r="E96" s="166"/>
      <c r="F96" s="166"/>
      <c r="G96" s="164"/>
      <c r="H96" s="171"/>
      <c r="I96" s="183"/>
      <c r="J96" s="179">
        <v>660</v>
      </c>
      <c r="K96" s="122">
        <v>0</v>
      </c>
      <c r="L96" s="17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</row>
    <row r="97" spans="1:181" s="160" customFormat="1" ht="16.5" customHeight="1">
      <c r="A97" s="6">
        <v>4</v>
      </c>
      <c r="B97" s="12" t="s">
        <v>185</v>
      </c>
      <c r="C97" s="166">
        <f t="shared" si="17"/>
        <v>3998.48</v>
      </c>
      <c r="D97" s="166"/>
      <c r="E97" s="166"/>
      <c r="F97" s="166"/>
      <c r="G97" s="164"/>
      <c r="H97" s="172">
        <v>1198.48</v>
      </c>
      <c r="I97" s="183"/>
      <c r="J97" s="179">
        <v>2800</v>
      </c>
      <c r="K97" s="122">
        <v>0</v>
      </c>
      <c r="L97" s="17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</row>
    <row r="98" spans="1:181" s="160" customFormat="1" ht="16.5" customHeight="1">
      <c r="A98" s="6">
        <v>5</v>
      </c>
      <c r="B98" s="12" t="s">
        <v>186</v>
      </c>
      <c r="C98" s="166">
        <f t="shared" si="17"/>
        <v>700</v>
      </c>
      <c r="D98" s="166"/>
      <c r="E98" s="166"/>
      <c r="F98" s="166"/>
      <c r="G98" s="164"/>
      <c r="H98" s="171"/>
      <c r="I98" s="183"/>
      <c r="J98" s="179">
        <v>700</v>
      </c>
      <c r="K98" s="122">
        <v>0</v>
      </c>
      <c r="L98" s="17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</row>
    <row r="99" spans="1:181" s="160" customFormat="1" ht="16.5" customHeight="1">
      <c r="A99" s="6">
        <v>6</v>
      </c>
      <c r="B99" s="12" t="s">
        <v>187</v>
      </c>
      <c r="C99" s="166">
        <f t="shared" si="17"/>
        <v>500</v>
      </c>
      <c r="D99" s="166"/>
      <c r="E99" s="166"/>
      <c r="F99" s="166"/>
      <c r="G99" s="164"/>
      <c r="H99" s="171"/>
      <c r="I99" s="183"/>
      <c r="J99" s="179">
        <v>500</v>
      </c>
      <c r="K99" s="122">
        <v>0</v>
      </c>
      <c r="L99" s="17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</row>
    <row r="100" spans="1:181" s="160" customFormat="1" ht="16.5" customHeight="1">
      <c r="A100" s="6">
        <v>7</v>
      </c>
      <c r="B100" s="12" t="s">
        <v>188</v>
      </c>
      <c r="C100" s="166">
        <f t="shared" si="17"/>
        <v>1700</v>
      </c>
      <c r="D100" s="166"/>
      <c r="E100" s="166"/>
      <c r="F100" s="166"/>
      <c r="G100" s="164"/>
      <c r="H100" s="171"/>
      <c r="I100" s="183"/>
      <c r="J100" s="179">
        <v>1700</v>
      </c>
      <c r="K100" s="122">
        <v>0</v>
      </c>
      <c r="L100" s="17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</row>
    <row r="101" spans="1:181" s="160" customFormat="1" ht="16.5" customHeight="1">
      <c r="A101" s="6">
        <v>8</v>
      </c>
      <c r="B101" s="12" t="s">
        <v>189</v>
      </c>
      <c r="C101" s="166">
        <f t="shared" si="17"/>
        <v>200</v>
      </c>
      <c r="D101" s="166"/>
      <c r="E101" s="166"/>
      <c r="F101" s="166"/>
      <c r="G101" s="164"/>
      <c r="H101" s="171"/>
      <c r="I101" s="183"/>
      <c r="J101" s="179">
        <v>200</v>
      </c>
      <c r="K101" s="122">
        <v>0</v>
      </c>
      <c r="L101" s="17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</row>
    <row r="102" spans="1:181" s="160" customFormat="1" ht="16.5" customHeight="1">
      <c r="A102" s="6">
        <v>9</v>
      </c>
      <c r="B102" s="12" t="s">
        <v>190</v>
      </c>
      <c r="C102" s="166">
        <f t="shared" si="17"/>
        <v>550</v>
      </c>
      <c r="D102" s="166"/>
      <c r="E102" s="166"/>
      <c r="F102" s="166"/>
      <c r="G102" s="164"/>
      <c r="H102" s="171"/>
      <c r="I102" s="183"/>
      <c r="J102" s="179">
        <v>550</v>
      </c>
      <c r="K102" s="122">
        <v>0</v>
      </c>
      <c r="L102" s="17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</row>
    <row r="103" spans="1:181" s="160" customFormat="1" ht="16.5" customHeight="1">
      <c r="A103" s="6">
        <v>10</v>
      </c>
      <c r="B103" s="12" t="s">
        <v>191</v>
      </c>
      <c r="C103" s="166">
        <f t="shared" si="17"/>
        <v>3000</v>
      </c>
      <c r="D103" s="166"/>
      <c r="E103" s="166"/>
      <c r="F103" s="166"/>
      <c r="G103" s="164"/>
      <c r="H103" s="171"/>
      <c r="I103" s="183"/>
      <c r="J103" s="179">
        <v>3000</v>
      </c>
      <c r="K103" s="122">
        <v>0</v>
      </c>
      <c r="L103" s="17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</row>
    <row r="104" spans="1:181" s="160" customFormat="1" ht="16.5" customHeight="1">
      <c r="A104" s="6">
        <v>11</v>
      </c>
      <c r="B104" s="12" t="s">
        <v>192</v>
      </c>
      <c r="C104" s="166">
        <f t="shared" si="17"/>
        <v>190</v>
      </c>
      <c r="D104" s="166"/>
      <c r="E104" s="166"/>
      <c r="F104" s="166"/>
      <c r="G104" s="164"/>
      <c r="H104" s="171"/>
      <c r="I104" s="183"/>
      <c r="J104" s="179">
        <v>190</v>
      </c>
      <c r="K104" s="122">
        <v>0</v>
      </c>
      <c r="L104" s="17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</row>
    <row r="105" spans="1:181" s="159" customFormat="1" ht="16.5" customHeight="1">
      <c r="A105" s="8" t="s">
        <v>63</v>
      </c>
      <c r="B105" s="11" t="s">
        <v>193</v>
      </c>
      <c r="C105" s="165">
        <f aca="true" t="shared" si="18" ref="C105:K105">SUM(C106:C109)</f>
        <v>2565.8</v>
      </c>
      <c r="D105" s="165">
        <f t="shared" si="18"/>
        <v>347.65</v>
      </c>
      <c r="E105" s="165">
        <f t="shared" si="18"/>
        <v>60</v>
      </c>
      <c r="F105" s="165">
        <f t="shared" si="18"/>
        <v>40</v>
      </c>
      <c r="G105" s="165">
        <f t="shared" si="18"/>
        <v>0</v>
      </c>
      <c r="H105" s="165">
        <f t="shared" si="18"/>
        <v>1035</v>
      </c>
      <c r="I105" s="165">
        <f t="shared" si="18"/>
        <v>362.15</v>
      </c>
      <c r="J105" s="165">
        <f t="shared" si="18"/>
        <v>700</v>
      </c>
      <c r="K105" s="165">
        <f t="shared" si="18"/>
        <v>21</v>
      </c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  <c r="AR105" s="177"/>
      <c r="AS105" s="177"/>
      <c r="AT105" s="177"/>
      <c r="AU105" s="177"/>
      <c r="AV105" s="177"/>
      <c r="AW105" s="177"/>
      <c r="AX105" s="177"/>
      <c r="AY105" s="177"/>
      <c r="AZ105" s="177"/>
      <c r="BA105" s="177"/>
      <c r="BB105" s="177"/>
      <c r="BC105" s="177"/>
      <c r="BD105" s="177"/>
      <c r="BE105" s="177"/>
      <c r="BF105" s="177"/>
      <c r="BG105" s="177"/>
      <c r="BH105" s="177"/>
      <c r="BI105" s="177"/>
      <c r="BJ105" s="177"/>
      <c r="BK105" s="177"/>
      <c r="BL105" s="177"/>
      <c r="BM105" s="177"/>
      <c r="BN105" s="177"/>
      <c r="BO105" s="177"/>
      <c r="BP105" s="177"/>
      <c r="BQ105" s="177"/>
      <c r="BR105" s="177"/>
      <c r="BS105" s="177"/>
      <c r="BT105" s="177"/>
      <c r="BU105" s="177"/>
      <c r="BV105" s="177"/>
      <c r="BW105" s="177"/>
      <c r="BX105" s="177"/>
      <c r="BY105" s="177"/>
      <c r="BZ105" s="177"/>
      <c r="CA105" s="177"/>
      <c r="CB105" s="177"/>
      <c r="CC105" s="177"/>
      <c r="CD105" s="177"/>
      <c r="CE105" s="177"/>
      <c r="CF105" s="177"/>
      <c r="CG105" s="177"/>
      <c r="CH105" s="177"/>
      <c r="CI105" s="177"/>
      <c r="CJ105" s="177"/>
      <c r="CK105" s="177"/>
      <c r="CL105" s="177"/>
      <c r="CM105" s="177"/>
      <c r="CN105" s="177"/>
      <c r="CO105" s="177"/>
      <c r="CP105" s="177"/>
      <c r="CQ105" s="177"/>
      <c r="CR105" s="177"/>
      <c r="CS105" s="177"/>
      <c r="CT105" s="177"/>
      <c r="CU105" s="177"/>
      <c r="CV105" s="177"/>
      <c r="CW105" s="177"/>
      <c r="CX105" s="177"/>
      <c r="CY105" s="177"/>
      <c r="CZ105" s="177"/>
      <c r="DA105" s="177"/>
      <c r="DB105" s="177"/>
      <c r="DC105" s="177"/>
      <c r="DD105" s="177"/>
      <c r="DE105" s="177"/>
      <c r="DF105" s="177"/>
      <c r="DG105" s="177"/>
      <c r="DH105" s="177"/>
      <c r="DI105" s="177"/>
      <c r="DJ105" s="177"/>
      <c r="DK105" s="177"/>
      <c r="DL105" s="177"/>
      <c r="DM105" s="177"/>
      <c r="DN105" s="177"/>
      <c r="DO105" s="177"/>
      <c r="DP105" s="177"/>
      <c r="DQ105" s="177"/>
      <c r="DR105" s="177"/>
      <c r="DS105" s="177"/>
      <c r="DT105" s="177"/>
      <c r="DU105" s="177"/>
      <c r="DV105" s="177"/>
      <c r="DW105" s="177"/>
      <c r="DX105" s="177"/>
      <c r="DY105" s="177"/>
      <c r="DZ105" s="177"/>
      <c r="EA105" s="177"/>
      <c r="EB105" s="177"/>
      <c r="EC105" s="177"/>
      <c r="ED105" s="177"/>
      <c r="EE105" s="177"/>
      <c r="EF105" s="177"/>
      <c r="EG105" s="177"/>
      <c r="EH105" s="177"/>
      <c r="EI105" s="177"/>
      <c r="EJ105" s="177"/>
      <c r="EK105" s="177"/>
      <c r="EL105" s="177"/>
      <c r="EM105" s="177"/>
      <c r="EN105" s="177"/>
      <c r="EO105" s="177"/>
      <c r="EP105" s="177"/>
      <c r="EQ105" s="177"/>
      <c r="ER105" s="177"/>
      <c r="ES105" s="177"/>
      <c r="ET105" s="177"/>
      <c r="EU105" s="177"/>
      <c r="EV105" s="177"/>
      <c r="EW105" s="177"/>
      <c r="EX105" s="177"/>
      <c r="EY105" s="177"/>
      <c r="EZ105" s="177"/>
      <c r="FA105" s="177"/>
      <c r="FB105" s="177"/>
      <c r="FC105" s="177"/>
      <c r="FD105" s="177"/>
      <c r="FE105" s="177"/>
      <c r="FF105" s="177"/>
      <c r="FG105" s="177"/>
      <c r="FH105" s="177"/>
      <c r="FI105" s="177"/>
      <c r="FJ105" s="177"/>
      <c r="FK105" s="177"/>
      <c r="FL105" s="177"/>
      <c r="FM105" s="177"/>
      <c r="FN105" s="177"/>
      <c r="FO105" s="177"/>
      <c r="FP105" s="177"/>
      <c r="FQ105" s="177"/>
      <c r="FR105" s="177"/>
      <c r="FS105" s="177"/>
      <c r="FT105" s="177"/>
      <c r="FU105" s="177"/>
      <c r="FV105" s="177"/>
      <c r="FW105" s="177"/>
      <c r="FX105" s="177"/>
      <c r="FY105" s="177"/>
    </row>
    <row r="106" spans="1:181" s="160" customFormat="1" ht="24">
      <c r="A106" s="6">
        <v>1</v>
      </c>
      <c r="B106" s="12" t="s">
        <v>194</v>
      </c>
      <c r="C106" s="166">
        <f aca="true" t="shared" si="19" ref="C106:C109">SUM(D106:K106)</f>
        <v>481.17999999999995</v>
      </c>
      <c r="D106" s="166">
        <v>6.03</v>
      </c>
      <c r="E106" s="166">
        <v>60</v>
      </c>
      <c r="F106" s="166">
        <v>40</v>
      </c>
      <c r="G106" s="164">
        <v>0</v>
      </c>
      <c r="H106" s="171"/>
      <c r="I106" s="183">
        <v>362.15</v>
      </c>
      <c r="J106" s="179"/>
      <c r="K106" s="122">
        <v>13</v>
      </c>
      <c r="L106" s="17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</row>
    <row r="107" spans="1:181" s="160" customFormat="1" ht="16.5" customHeight="1">
      <c r="A107" s="6">
        <v>2</v>
      </c>
      <c r="B107" s="12" t="s">
        <v>195</v>
      </c>
      <c r="C107" s="166">
        <f t="shared" si="19"/>
        <v>926.78</v>
      </c>
      <c r="D107" s="166">
        <v>290.78</v>
      </c>
      <c r="E107" s="166"/>
      <c r="F107" s="166"/>
      <c r="G107" s="164">
        <v>0</v>
      </c>
      <c r="H107" s="172">
        <v>628</v>
      </c>
      <c r="I107" s="183"/>
      <c r="J107" s="179"/>
      <c r="K107" s="122">
        <v>8</v>
      </c>
      <c r="L107" s="17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</row>
    <row r="108" spans="1:181" s="160" customFormat="1" ht="16.5" customHeight="1">
      <c r="A108" s="6">
        <v>3</v>
      </c>
      <c r="B108" s="12" t="s">
        <v>196</v>
      </c>
      <c r="C108" s="166">
        <f t="shared" si="19"/>
        <v>350.84000000000003</v>
      </c>
      <c r="D108" s="166">
        <v>50.84</v>
      </c>
      <c r="E108" s="166"/>
      <c r="F108" s="166"/>
      <c r="G108" s="164">
        <v>0</v>
      </c>
      <c r="H108" s="172"/>
      <c r="I108" s="183"/>
      <c r="J108" s="179">
        <v>300</v>
      </c>
      <c r="K108" s="122">
        <v>0</v>
      </c>
      <c r="L108" s="17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</row>
    <row r="109" spans="1:181" s="160" customFormat="1" ht="16.5" customHeight="1">
      <c r="A109" s="6">
        <v>4</v>
      </c>
      <c r="B109" s="12" t="s">
        <v>197</v>
      </c>
      <c r="C109" s="166">
        <f t="shared" si="19"/>
        <v>807</v>
      </c>
      <c r="D109" s="166"/>
      <c r="E109" s="166"/>
      <c r="F109" s="166"/>
      <c r="G109" s="164">
        <v>0</v>
      </c>
      <c r="H109" s="172">
        <v>407</v>
      </c>
      <c r="I109" s="183"/>
      <c r="J109" s="179">
        <v>400</v>
      </c>
      <c r="K109" s="122">
        <v>0</v>
      </c>
      <c r="L109" s="17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</row>
    <row r="110" spans="1:181" s="159" customFormat="1" ht="16.5" customHeight="1">
      <c r="A110" s="8" t="s">
        <v>68</v>
      </c>
      <c r="B110" s="11" t="s">
        <v>46</v>
      </c>
      <c r="C110" s="165">
        <f aca="true" t="shared" si="20" ref="C110:K110">SUM(C111:C123)</f>
        <v>19897.79</v>
      </c>
      <c r="D110" s="165">
        <f t="shared" si="20"/>
        <v>252.36</v>
      </c>
      <c r="E110" s="165">
        <f t="shared" si="20"/>
        <v>233.4</v>
      </c>
      <c r="F110" s="165">
        <f t="shared" si="20"/>
        <v>45</v>
      </c>
      <c r="G110" s="165">
        <f t="shared" si="20"/>
        <v>0</v>
      </c>
      <c r="H110" s="165">
        <f t="shared" si="20"/>
        <v>4359</v>
      </c>
      <c r="I110" s="165">
        <f t="shared" si="20"/>
        <v>808.03</v>
      </c>
      <c r="J110" s="165">
        <f t="shared" si="20"/>
        <v>9799</v>
      </c>
      <c r="K110" s="165">
        <f t="shared" si="20"/>
        <v>4401</v>
      </c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7"/>
      <c r="BC110" s="177"/>
      <c r="BD110" s="177"/>
      <c r="BE110" s="177"/>
      <c r="BF110" s="177"/>
      <c r="BG110" s="177"/>
      <c r="BH110" s="177"/>
      <c r="BI110" s="177"/>
      <c r="BJ110" s="177"/>
      <c r="BK110" s="177"/>
      <c r="BL110" s="177"/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7"/>
      <c r="CD110" s="177"/>
      <c r="CE110" s="177"/>
      <c r="CF110" s="177"/>
      <c r="CG110" s="177"/>
      <c r="CH110" s="177"/>
      <c r="CI110" s="177"/>
      <c r="CJ110" s="177"/>
      <c r="CK110" s="177"/>
      <c r="CL110" s="177"/>
      <c r="CM110" s="177"/>
      <c r="CN110" s="177"/>
      <c r="CO110" s="177"/>
      <c r="CP110" s="177"/>
      <c r="CQ110" s="177"/>
      <c r="CR110" s="177"/>
      <c r="CS110" s="177"/>
      <c r="CT110" s="177"/>
      <c r="CU110" s="177"/>
      <c r="CV110" s="177"/>
      <c r="CW110" s="177"/>
      <c r="CX110" s="177"/>
      <c r="CY110" s="177"/>
      <c r="CZ110" s="177"/>
      <c r="DA110" s="177"/>
      <c r="DB110" s="177"/>
      <c r="DC110" s="177"/>
      <c r="DD110" s="177"/>
      <c r="DE110" s="177"/>
      <c r="DF110" s="177"/>
      <c r="DG110" s="177"/>
      <c r="DH110" s="177"/>
      <c r="DI110" s="177"/>
      <c r="DJ110" s="177"/>
      <c r="DK110" s="177"/>
      <c r="DL110" s="177"/>
      <c r="DM110" s="177"/>
      <c r="DN110" s="177"/>
      <c r="DO110" s="177"/>
      <c r="DP110" s="177"/>
      <c r="DQ110" s="177"/>
      <c r="DR110" s="177"/>
      <c r="DS110" s="177"/>
      <c r="DT110" s="177"/>
      <c r="DU110" s="177"/>
      <c r="DV110" s="177"/>
      <c r="DW110" s="177"/>
      <c r="DX110" s="177"/>
      <c r="DY110" s="177"/>
      <c r="DZ110" s="177"/>
      <c r="EA110" s="177"/>
      <c r="EB110" s="177"/>
      <c r="EC110" s="177"/>
      <c r="ED110" s="177"/>
      <c r="EE110" s="177"/>
      <c r="EF110" s="177"/>
      <c r="EG110" s="177"/>
      <c r="EH110" s="177"/>
      <c r="EI110" s="177"/>
      <c r="EJ110" s="177"/>
      <c r="EK110" s="177"/>
      <c r="EL110" s="177"/>
      <c r="EM110" s="177"/>
      <c r="EN110" s="177"/>
      <c r="EO110" s="177"/>
      <c r="EP110" s="177"/>
      <c r="EQ110" s="177"/>
      <c r="ER110" s="177"/>
      <c r="ES110" s="177"/>
      <c r="ET110" s="177"/>
      <c r="EU110" s="177"/>
      <c r="EV110" s="177"/>
      <c r="EW110" s="177"/>
      <c r="EX110" s="177"/>
      <c r="EY110" s="177"/>
      <c r="EZ110" s="177"/>
      <c r="FA110" s="177"/>
      <c r="FB110" s="177"/>
      <c r="FC110" s="177"/>
      <c r="FD110" s="177"/>
      <c r="FE110" s="177"/>
      <c r="FF110" s="177"/>
      <c r="FG110" s="177"/>
      <c r="FH110" s="177"/>
      <c r="FI110" s="177"/>
      <c r="FJ110" s="177"/>
      <c r="FK110" s="177"/>
      <c r="FL110" s="177"/>
      <c r="FM110" s="177"/>
      <c r="FN110" s="177"/>
      <c r="FO110" s="177"/>
      <c r="FP110" s="177"/>
      <c r="FQ110" s="177"/>
      <c r="FR110" s="177"/>
      <c r="FS110" s="177"/>
      <c r="FT110" s="177"/>
      <c r="FU110" s="177"/>
      <c r="FV110" s="177"/>
      <c r="FW110" s="177"/>
      <c r="FX110" s="177"/>
      <c r="FY110" s="177"/>
    </row>
    <row r="111" spans="1:181" s="160" customFormat="1" ht="16.5" customHeight="1">
      <c r="A111" s="6">
        <v>1</v>
      </c>
      <c r="B111" s="12" t="s">
        <v>198</v>
      </c>
      <c r="C111" s="166">
        <f aca="true" t="shared" si="21" ref="C111:C123">SUM(D111:K111)</f>
        <v>1109.83</v>
      </c>
      <c r="D111" s="166"/>
      <c r="E111" s="166">
        <v>91.8</v>
      </c>
      <c r="F111" s="166">
        <v>45</v>
      </c>
      <c r="G111" s="164">
        <v>0</v>
      </c>
      <c r="H111" s="171"/>
      <c r="I111" s="183">
        <v>808.03</v>
      </c>
      <c r="J111" s="179"/>
      <c r="K111" s="122">
        <v>165</v>
      </c>
      <c r="L111" s="17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</row>
    <row r="112" spans="1:181" s="160" customFormat="1" ht="16.5" customHeight="1">
      <c r="A112" s="6">
        <v>2</v>
      </c>
      <c r="B112" s="12" t="s">
        <v>199</v>
      </c>
      <c r="C112" s="166">
        <f t="shared" si="21"/>
        <v>2236.64</v>
      </c>
      <c r="D112" s="166">
        <v>117.04</v>
      </c>
      <c r="E112" s="166">
        <v>25.6</v>
      </c>
      <c r="F112" s="166"/>
      <c r="G112" s="164">
        <v>0</v>
      </c>
      <c r="H112" s="171">
        <v>1909</v>
      </c>
      <c r="I112" s="183"/>
      <c r="J112" s="179">
        <v>117</v>
      </c>
      <c r="K112" s="122">
        <v>68</v>
      </c>
      <c r="L112" s="17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</row>
    <row r="113" spans="1:181" s="160" customFormat="1" ht="16.5" customHeight="1">
      <c r="A113" s="6">
        <v>3</v>
      </c>
      <c r="B113" s="12" t="s">
        <v>200</v>
      </c>
      <c r="C113" s="166">
        <f t="shared" si="21"/>
        <v>852</v>
      </c>
      <c r="D113" s="166"/>
      <c r="E113" s="166">
        <v>18</v>
      </c>
      <c r="F113" s="166"/>
      <c r="G113" s="164">
        <v>0</v>
      </c>
      <c r="H113" s="171"/>
      <c r="I113" s="183"/>
      <c r="J113" s="179">
        <v>834</v>
      </c>
      <c r="K113" s="122">
        <v>0</v>
      </c>
      <c r="L113" s="17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</row>
    <row r="114" spans="1:181" s="160" customFormat="1" ht="16.5" customHeight="1">
      <c r="A114" s="6">
        <v>4</v>
      </c>
      <c r="B114" s="12" t="s">
        <v>201</v>
      </c>
      <c r="C114" s="166">
        <f t="shared" si="21"/>
        <v>1322</v>
      </c>
      <c r="D114" s="166"/>
      <c r="E114" s="166"/>
      <c r="F114" s="166"/>
      <c r="G114" s="164">
        <v>0</v>
      </c>
      <c r="H114" s="171">
        <v>638</v>
      </c>
      <c r="I114" s="183"/>
      <c r="J114" s="179">
        <v>684</v>
      </c>
      <c r="K114" s="122">
        <v>0</v>
      </c>
      <c r="L114" s="17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</row>
    <row r="115" spans="1:181" s="160" customFormat="1" ht="16.5" customHeight="1">
      <c r="A115" s="6">
        <v>5</v>
      </c>
      <c r="B115" s="12" t="s">
        <v>202</v>
      </c>
      <c r="C115" s="166">
        <f t="shared" si="21"/>
        <v>542</v>
      </c>
      <c r="D115" s="166"/>
      <c r="E115" s="166"/>
      <c r="F115" s="166"/>
      <c r="G115" s="164">
        <v>0</v>
      </c>
      <c r="H115" s="171"/>
      <c r="I115" s="183"/>
      <c r="J115" s="179">
        <v>542</v>
      </c>
      <c r="K115" s="122">
        <v>0</v>
      </c>
      <c r="L115" s="17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</row>
    <row r="116" spans="1:181" s="160" customFormat="1" ht="16.5" customHeight="1">
      <c r="A116" s="6">
        <v>6</v>
      </c>
      <c r="B116" s="12" t="s">
        <v>203</v>
      </c>
      <c r="C116" s="166">
        <f t="shared" si="21"/>
        <v>219</v>
      </c>
      <c r="D116" s="166"/>
      <c r="E116" s="166"/>
      <c r="F116" s="166"/>
      <c r="G116" s="164">
        <v>0</v>
      </c>
      <c r="H116" s="171">
        <v>19</v>
      </c>
      <c r="I116" s="183"/>
      <c r="J116" s="179">
        <v>200</v>
      </c>
      <c r="K116" s="122">
        <v>0</v>
      </c>
      <c r="L116" s="17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</row>
    <row r="117" spans="1:181" s="160" customFormat="1" ht="16.5" customHeight="1">
      <c r="A117" s="6">
        <v>7</v>
      </c>
      <c r="B117" s="12" t="s">
        <v>204</v>
      </c>
      <c r="C117" s="166">
        <f t="shared" si="21"/>
        <v>1037</v>
      </c>
      <c r="D117" s="166"/>
      <c r="E117" s="166"/>
      <c r="F117" s="166"/>
      <c r="G117" s="164">
        <v>0</v>
      </c>
      <c r="H117" s="171"/>
      <c r="I117" s="183"/>
      <c r="J117" s="179">
        <v>1037</v>
      </c>
      <c r="K117" s="122">
        <v>0</v>
      </c>
      <c r="L117" s="17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</row>
    <row r="118" spans="1:181" s="160" customFormat="1" ht="16.5" customHeight="1">
      <c r="A118" s="6">
        <v>8</v>
      </c>
      <c r="B118" s="12" t="s">
        <v>205</v>
      </c>
      <c r="C118" s="166">
        <f t="shared" si="21"/>
        <v>2838.4</v>
      </c>
      <c r="D118" s="166"/>
      <c r="E118" s="166">
        <v>38.4</v>
      </c>
      <c r="F118" s="166"/>
      <c r="G118" s="164">
        <v>0</v>
      </c>
      <c r="H118" s="171"/>
      <c r="I118" s="183"/>
      <c r="J118" s="179">
        <v>2800</v>
      </c>
      <c r="K118" s="122">
        <v>0</v>
      </c>
      <c r="L118" s="177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</row>
    <row r="119" spans="1:181" s="160" customFormat="1" ht="16.5" customHeight="1">
      <c r="A119" s="6">
        <v>9</v>
      </c>
      <c r="B119" s="12" t="s">
        <v>206</v>
      </c>
      <c r="C119" s="166">
        <f t="shared" si="21"/>
        <v>771.78</v>
      </c>
      <c r="D119" s="166">
        <v>36.78</v>
      </c>
      <c r="E119" s="166">
        <v>12</v>
      </c>
      <c r="F119" s="166"/>
      <c r="G119" s="164">
        <v>0</v>
      </c>
      <c r="H119" s="171"/>
      <c r="I119" s="183"/>
      <c r="J119" s="179">
        <v>723</v>
      </c>
      <c r="K119" s="122">
        <v>0</v>
      </c>
      <c r="L119" s="177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</row>
    <row r="120" spans="1:181" s="160" customFormat="1" ht="16.5" customHeight="1">
      <c r="A120" s="6">
        <v>10</v>
      </c>
      <c r="B120" s="12" t="s">
        <v>207</v>
      </c>
      <c r="C120" s="166">
        <f t="shared" si="21"/>
        <v>2432</v>
      </c>
      <c r="D120" s="166"/>
      <c r="E120" s="166">
        <v>12</v>
      </c>
      <c r="F120" s="166"/>
      <c r="G120" s="164">
        <v>0</v>
      </c>
      <c r="H120" s="171"/>
      <c r="I120" s="183"/>
      <c r="J120" s="179">
        <v>2420</v>
      </c>
      <c r="K120" s="122">
        <v>0</v>
      </c>
      <c r="L120" s="17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</row>
    <row r="121" spans="1:181" s="160" customFormat="1" ht="16.5" customHeight="1">
      <c r="A121" s="6">
        <v>11</v>
      </c>
      <c r="B121" s="12" t="s">
        <v>208</v>
      </c>
      <c r="C121" s="166">
        <f t="shared" si="21"/>
        <v>1614.4</v>
      </c>
      <c r="D121" s="166"/>
      <c r="E121" s="166">
        <v>8.4</v>
      </c>
      <c r="F121" s="166"/>
      <c r="G121" s="164">
        <v>0</v>
      </c>
      <c r="H121" s="171">
        <v>1496</v>
      </c>
      <c r="I121" s="183"/>
      <c r="J121" s="179">
        <v>110</v>
      </c>
      <c r="K121" s="122">
        <v>0</v>
      </c>
      <c r="L121" s="17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</row>
    <row r="122" spans="1:181" s="160" customFormat="1" ht="16.5" customHeight="1">
      <c r="A122" s="6">
        <v>12</v>
      </c>
      <c r="B122" s="12" t="s">
        <v>209</v>
      </c>
      <c r="C122" s="166">
        <f t="shared" si="21"/>
        <v>434.74</v>
      </c>
      <c r="D122" s="166">
        <v>98.54</v>
      </c>
      <c r="E122" s="166">
        <v>27.2</v>
      </c>
      <c r="F122" s="166"/>
      <c r="G122" s="164">
        <v>0</v>
      </c>
      <c r="H122" s="171">
        <v>297</v>
      </c>
      <c r="I122" s="183"/>
      <c r="J122" s="179">
        <v>12</v>
      </c>
      <c r="K122" s="122">
        <v>0</v>
      </c>
      <c r="L122" s="17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</row>
    <row r="123" spans="1:181" s="160" customFormat="1" ht="16.5" customHeight="1">
      <c r="A123" s="6">
        <v>13</v>
      </c>
      <c r="B123" s="12" t="s">
        <v>47</v>
      </c>
      <c r="C123" s="166">
        <f t="shared" si="21"/>
        <v>4488</v>
      </c>
      <c r="D123" s="166"/>
      <c r="E123" s="166"/>
      <c r="F123" s="166"/>
      <c r="G123" s="164">
        <v>0</v>
      </c>
      <c r="H123" s="171"/>
      <c r="I123" s="183"/>
      <c r="J123" s="179">
        <v>320</v>
      </c>
      <c r="K123" s="122">
        <v>4168</v>
      </c>
      <c r="L123" s="17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</row>
    <row r="124" spans="1:181" s="159" customFormat="1" ht="16.5" customHeight="1">
      <c r="A124" s="8" t="s">
        <v>210</v>
      </c>
      <c r="B124" s="11" t="s">
        <v>49</v>
      </c>
      <c r="C124" s="165">
        <f aca="true" t="shared" si="22" ref="C124:K124">SUM(C125:C129)</f>
        <v>14099.96</v>
      </c>
      <c r="D124" s="165">
        <f t="shared" si="22"/>
        <v>0</v>
      </c>
      <c r="E124" s="165">
        <f t="shared" si="22"/>
        <v>0</v>
      </c>
      <c r="F124" s="165">
        <f t="shared" si="22"/>
        <v>40</v>
      </c>
      <c r="G124" s="165">
        <f t="shared" si="22"/>
        <v>6810.55</v>
      </c>
      <c r="H124" s="165">
        <f t="shared" si="22"/>
        <v>0</v>
      </c>
      <c r="I124" s="165">
        <f t="shared" si="22"/>
        <v>746.41</v>
      </c>
      <c r="J124" s="165">
        <f t="shared" si="22"/>
        <v>5980</v>
      </c>
      <c r="K124" s="165">
        <f t="shared" si="22"/>
        <v>523</v>
      </c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177"/>
      <c r="BD124" s="177"/>
      <c r="BE124" s="177"/>
      <c r="BF124" s="177"/>
      <c r="BG124" s="177"/>
      <c r="BH124" s="177"/>
      <c r="BI124" s="177"/>
      <c r="BJ124" s="177"/>
      <c r="BK124" s="177"/>
      <c r="BL124" s="177"/>
      <c r="BM124" s="177"/>
      <c r="BN124" s="177"/>
      <c r="BO124" s="177"/>
      <c r="BP124" s="177"/>
      <c r="BQ124" s="177"/>
      <c r="BR124" s="177"/>
      <c r="BS124" s="177"/>
      <c r="BT124" s="177"/>
      <c r="BU124" s="177"/>
      <c r="BV124" s="177"/>
      <c r="BW124" s="177"/>
      <c r="BX124" s="177"/>
      <c r="BY124" s="177"/>
      <c r="BZ124" s="177"/>
      <c r="CA124" s="177"/>
      <c r="CB124" s="177"/>
      <c r="CC124" s="177"/>
      <c r="CD124" s="177"/>
      <c r="CE124" s="177"/>
      <c r="CF124" s="177"/>
      <c r="CG124" s="177"/>
      <c r="CH124" s="177"/>
      <c r="CI124" s="177"/>
      <c r="CJ124" s="177"/>
      <c r="CK124" s="177"/>
      <c r="CL124" s="177"/>
      <c r="CM124" s="177"/>
      <c r="CN124" s="177"/>
      <c r="CO124" s="177"/>
      <c r="CP124" s="177"/>
      <c r="CQ124" s="177"/>
      <c r="CR124" s="177"/>
      <c r="CS124" s="177"/>
      <c r="CT124" s="177"/>
      <c r="CU124" s="177"/>
      <c r="CV124" s="177"/>
      <c r="CW124" s="177"/>
      <c r="CX124" s="177"/>
      <c r="CY124" s="177"/>
      <c r="CZ124" s="177"/>
      <c r="DA124" s="177"/>
      <c r="DB124" s="177"/>
      <c r="DC124" s="177"/>
      <c r="DD124" s="177"/>
      <c r="DE124" s="177"/>
      <c r="DF124" s="177"/>
      <c r="DG124" s="177"/>
      <c r="DH124" s="177"/>
      <c r="DI124" s="177"/>
      <c r="DJ124" s="177"/>
      <c r="DK124" s="177"/>
      <c r="DL124" s="177"/>
      <c r="DM124" s="177"/>
      <c r="DN124" s="177"/>
      <c r="DO124" s="177"/>
      <c r="DP124" s="177"/>
      <c r="DQ124" s="177"/>
      <c r="DR124" s="177"/>
      <c r="DS124" s="177"/>
      <c r="DT124" s="177"/>
      <c r="DU124" s="177"/>
      <c r="DV124" s="177"/>
      <c r="DW124" s="177"/>
      <c r="DX124" s="177"/>
      <c r="DY124" s="177"/>
      <c r="DZ124" s="177"/>
      <c r="EA124" s="177"/>
      <c r="EB124" s="177"/>
      <c r="EC124" s="177"/>
      <c r="ED124" s="177"/>
      <c r="EE124" s="177"/>
      <c r="EF124" s="177"/>
      <c r="EG124" s="177"/>
      <c r="EH124" s="177"/>
      <c r="EI124" s="177"/>
      <c r="EJ124" s="177"/>
      <c r="EK124" s="177"/>
      <c r="EL124" s="177"/>
      <c r="EM124" s="177"/>
      <c r="EN124" s="177"/>
      <c r="EO124" s="177"/>
      <c r="EP124" s="177"/>
      <c r="EQ124" s="177"/>
      <c r="ER124" s="177"/>
      <c r="ES124" s="177"/>
      <c r="ET124" s="177"/>
      <c r="EU124" s="177"/>
      <c r="EV124" s="177"/>
      <c r="EW124" s="177"/>
      <c r="EX124" s="177"/>
      <c r="EY124" s="177"/>
      <c r="EZ124" s="177"/>
      <c r="FA124" s="177"/>
      <c r="FB124" s="177"/>
      <c r="FC124" s="177"/>
      <c r="FD124" s="177"/>
      <c r="FE124" s="177"/>
      <c r="FF124" s="177"/>
      <c r="FG124" s="177"/>
      <c r="FH124" s="177"/>
      <c r="FI124" s="177"/>
      <c r="FJ124" s="177"/>
      <c r="FK124" s="177"/>
      <c r="FL124" s="177"/>
      <c r="FM124" s="177"/>
      <c r="FN124" s="177"/>
      <c r="FO124" s="177"/>
      <c r="FP124" s="177"/>
      <c r="FQ124" s="177"/>
      <c r="FR124" s="177"/>
      <c r="FS124" s="177"/>
      <c r="FT124" s="177"/>
      <c r="FU124" s="177"/>
      <c r="FV124" s="177"/>
      <c r="FW124" s="177"/>
      <c r="FX124" s="177"/>
      <c r="FY124" s="177"/>
    </row>
    <row r="125" spans="1:181" s="160" customFormat="1" ht="16.5" customHeight="1">
      <c r="A125" s="6">
        <v>1</v>
      </c>
      <c r="B125" s="12" t="s">
        <v>211</v>
      </c>
      <c r="C125" s="166">
        <f aca="true" t="shared" si="23" ref="C125:C130">SUM(D125:K125)</f>
        <v>861.41</v>
      </c>
      <c r="D125" s="166"/>
      <c r="E125" s="166"/>
      <c r="F125" s="166">
        <v>40</v>
      </c>
      <c r="G125" s="164">
        <v>0</v>
      </c>
      <c r="H125" s="171"/>
      <c r="I125" s="183">
        <v>746.41</v>
      </c>
      <c r="J125" s="179"/>
      <c r="K125" s="122">
        <v>75</v>
      </c>
      <c r="L125" s="17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</row>
    <row r="126" spans="1:181" s="160" customFormat="1" ht="16.5" customHeight="1">
      <c r="A126" s="6">
        <v>2</v>
      </c>
      <c r="B126" s="12" t="s">
        <v>50</v>
      </c>
      <c r="C126" s="166">
        <f t="shared" si="23"/>
        <v>3716.65</v>
      </c>
      <c r="D126" s="166"/>
      <c r="E126" s="166"/>
      <c r="F126" s="166"/>
      <c r="G126" s="164">
        <v>1219.65</v>
      </c>
      <c r="H126" s="171"/>
      <c r="I126" s="183"/>
      <c r="J126" s="179">
        <v>2180</v>
      </c>
      <c r="K126" s="122">
        <v>317</v>
      </c>
      <c r="L126" s="177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</row>
    <row r="127" spans="1:181" s="160" customFormat="1" ht="16.5" customHeight="1">
      <c r="A127" s="6">
        <v>3</v>
      </c>
      <c r="B127" s="12" t="s">
        <v>212</v>
      </c>
      <c r="C127" s="166">
        <f t="shared" si="23"/>
        <v>1570.2</v>
      </c>
      <c r="D127" s="166"/>
      <c r="E127" s="166"/>
      <c r="F127" s="166"/>
      <c r="G127" s="164">
        <v>770.2</v>
      </c>
      <c r="H127" s="171"/>
      <c r="I127" s="183"/>
      <c r="J127" s="179">
        <v>800</v>
      </c>
      <c r="K127" s="122">
        <v>0</v>
      </c>
      <c r="L127" s="177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</row>
    <row r="128" spans="1:181" s="160" customFormat="1" ht="16.5" customHeight="1">
      <c r="A128" s="6">
        <v>4</v>
      </c>
      <c r="B128" s="12" t="s">
        <v>213</v>
      </c>
      <c r="C128" s="166">
        <f t="shared" si="23"/>
        <v>3904.2</v>
      </c>
      <c r="D128" s="166"/>
      <c r="E128" s="166"/>
      <c r="F128" s="166"/>
      <c r="G128" s="164">
        <v>2604.2</v>
      </c>
      <c r="H128" s="171"/>
      <c r="I128" s="183"/>
      <c r="J128" s="179">
        <v>1300</v>
      </c>
      <c r="K128" s="122">
        <v>0</v>
      </c>
      <c r="L128" s="17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</row>
    <row r="129" spans="1:181" s="160" customFormat="1" ht="16.5" customHeight="1">
      <c r="A129" s="6">
        <v>5</v>
      </c>
      <c r="B129" s="12" t="s">
        <v>51</v>
      </c>
      <c r="C129" s="166">
        <f t="shared" si="23"/>
        <v>4047.5</v>
      </c>
      <c r="D129" s="166"/>
      <c r="E129" s="166"/>
      <c r="F129" s="166"/>
      <c r="G129" s="164">
        <v>2216.5</v>
      </c>
      <c r="H129" s="171"/>
      <c r="I129" s="183"/>
      <c r="J129" s="179">
        <v>1700</v>
      </c>
      <c r="K129" s="122">
        <v>131</v>
      </c>
      <c r="L129" s="17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</row>
    <row r="130" spans="1:181" s="159" customFormat="1" ht="16.5" customHeight="1">
      <c r="A130" s="8" t="s">
        <v>214</v>
      </c>
      <c r="B130" s="11" t="s">
        <v>215</v>
      </c>
      <c r="C130" s="165">
        <f t="shared" si="23"/>
        <v>415.52</v>
      </c>
      <c r="D130" s="165"/>
      <c r="E130" s="165"/>
      <c r="F130" s="165"/>
      <c r="G130" s="164"/>
      <c r="H130" s="171"/>
      <c r="I130" s="184">
        <v>37.52</v>
      </c>
      <c r="J130" s="185"/>
      <c r="K130" s="186">
        <v>378</v>
      </c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  <c r="BD130" s="177"/>
      <c r="BE130" s="177"/>
      <c r="BF130" s="177"/>
      <c r="BG130" s="177"/>
      <c r="BH130" s="177"/>
      <c r="BI130" s="177"/>
      <c r="BJ130" s="177"/>
      <c r="BK130" s="177"/>
      <c r="BL130" s="177"/>
      <c r="BM130" s="177"/>
      <c r="BN130" s="177"/>
      <c r="BO130" s="177"/>
      <c r="BP130" s="177"/>
      <c r="BQ130" s="177"/>
      <c r="BR130" s="177"/>
      <c r="BS130" s="177"/>
      <c r="BT130" s="177"/>
      <c r="BU130" s="177"/>
      <c r="BV130" s="177"/>
      <c r="BW130" s="177"/>
      <c r="BX130" s="177"/>
      <c r="BY130" s="177"/>
      <c r="BZ130" s="177"/>
      <c r="CA130" s="177"/>
      <c r="CB130" s="177"/>
      <c r="CC130" s="177"/>
      <c r="CD130" s="177"/>
      <c r="CE130" s="177"/>
      <c r="CF130" s="177"/>
      <c r="CG130" s="177"/>
      <c r="CH130" s="177"/>
      <c r="CI130" s="177"/>
      <c r="CJ130" s="177"/>
      <c r="CK130" s="177"/>
      <c r="CL130" s="177"/>
      <c r="CM130" s="177"/>
      <c r="CN130" s="177"/>
      <c r="CO130" s="177"/>
      <c r="CP130" s="177"/>
      <c r="CQ130" s="177"/>
      <c r="CR130" s="177"/>
      <c r="CS130" s="177"/>
      <c r="CT130" s="177"/>
      <c r="CU130" s="177"/>
      <c r="CV130" s="177"/>
      <c r="CW130" s="177"/>
      <c r="CX130" s="177"/>
      <c r="CY130" s="177"/>
      <c r="CZ130" s="177"/>
      <c r="DA130" s="177"/>
      <c r="DB130" s="177"/>
      <c r="DC130" s="177"/>
      <c r="DD130" s="177"/>
      <c r="DE130" s="177"/>
      <c r="DF130" s="177"/>
      <c r="DG130" s="177"/>
      <c r="DH130" s="177"/>
      <c r="DI130" s="177"/>
      <c r="DJ130" s="177"/>
      <c r="DK130" s="177"/>
      <c r="DL130" s="177"/>
      <c r="DM130" s="177"/>
      <c r="DN130" s="177"/>
      <c r="DO130" s="177"/>
      <c r="DP130" s="177"/>
      <c r="DQ130" s="177"/>
      <c r="DR130" s="177"/>
      <c r="DS130" s="177"/>
      <c r="DT130" s="177"/>
      <c r="DU130" s="177"/>
      <c r="DV130" s="177"/>
      <c r="DW130" s="177"/>
      <c r="DX130" s="177"/>
      <c r="DY130" s="177"/>
      <c r="DZ130" s="177"/>
      <c r="EA130" s="177"/>
      <c r="EB130" s="177"/>
      <c r="EC130" s="177"/>
      <c r="ED130" s="177"/>
      <c r="EE130" s="177"/>
      <c r="EF130" s="177"/>
      <c r="EG130" s="177"/>
      <c r="EH130" s="177"/>
      <c r="EI130" s="177"/>
      <c r="EJ130" s="177"/>
      <c r="EK130" s="177"/>
      <c r="EL130" s="177"/>
      <c r="EM130" s="177"/>
      <c r="EN130" s="177"/>
      <c r="EO130" s="177"/>
      <c r="EP130" s="177"/>
      <c r="EQ130" s="177"/>
      <c r="ER130" s="177"/>
      <c r="ES130" s="177"/>
      <c r="ET130" s="177"/>
      <c r="EU130" s="177"/>
      <c r="EV130" s="177"/>
      <c r="EW130" s="177"/>
      <c r="EX130" s="177"/>
      <c r="EY130" s="177"/>
      <c r="EZ130" s="177"/>
      <c r="FA130" s="177"/>
      <c r="FB130" s="177"/>
      <c r="FC130" s="177"/>
      <c r="FD130" s="177"/>
      <c r="FE130" s="177"/>
      <c r="FF130" s="177"/>
      <c r="FG130" s="177"/>
      <c r="FH130" s="177"/>
      <c r="FI130" s="177"/>
      <c r="FJ130" s="177"/>
      <c r="FK130" s="177"/>
      <c r="FL130" s="177"/>
      <c r="FM130" s="177"/>
      <c r="FN130" s="177"/>
      <c r="FO130" s="177"/>
      <c r="FP130" s="177"/>
      <c r="FQ130" s="177"/>
      <c r="FR130" s="177"/>
      <c r="FS130" s="177"/>
      <c r="FT130" s="177"/>
      <c r="FU130" s="177"/>
      <c r="FV130" s="177"/>
      <c r="FW130" s="177"/>
      <c r="FX130" s="177"/>
      <c r="FY130" s="177"/>
    </row>
    <row r="131" spans="1:181" s="159" customFormat="1" ht="16.5" customHeight="1">
      <c r="A131" s="8" t="s">
        <v>216</v>
      </c>
      <c r="B131" s="11" t="s">
        <v>53</v>
      </c>
      <c r="C131" s="165">
        <f aca="true" t="shared" si="24" ref="C131:K131">SUM(C132:C137)</f>
        <v>8302.89</v>
      </c>
      <c r="D131" s="165">
        <f t="shared" si="24"/>
        <v>4124.72</v>
      </c>
      <c r="E131" s="165">
        <f t="shared" si="24"/>
        <v>153.6</v>
      </c>
      <c r="F131" s="165">
        <f t="shared" si="24"/>
        <v>45</v>
      </c>
      <c r="G131" s="165">
        <f t="shared" si="24"/>
        <v>0</v>
      </c>
      <c r="H131" s="165">
        <f t="shared" si="24"/>
        <v>107.77</v>
      </c>
      <c r="I131" s="165">
        <f t="shared" si="24"/>
        <v>250.8</v>
      </c>
      <c r="J131" s="165">
        <f t="shared" si="24"/>
        <v>3054</v>
      </c>
      <c r="K131" s="165">
        <f t="shared" si="24"/>
        <v>567</v>
      </c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 s="177"/>
      <c r="BL131" s="177"/>
      <c r="BM131" s="177"/>
      <c r="BN131" s="177"/>
      <c r="BO131" s="177"/>
      <c r="BP131" s="177"/>
      <c r="BQ131" s="177"/>
      <c r="BR131" s="177"/>
      <c r="BS131" s="177"/>
      <c r="BT131" s="177"/>
      <c r="BU131" s="177"/>
      <c r="BV131" s="177"/>
      <c r="BW131" s="177"/>
      <c r="BX131" s="177"/>
      <c r="BY131" s="177"/>
      <c r="BZ131" s="177"/>
      <c r="CA131" s="177"/>
      <c r="CB131" s="177"/>
      <c r="CC131" s="177"/>
      <c r="CD131" s="177"/>
      <c r="CE131" s="177"/>
      <c r="CF131" s="177"/>
      <c r="CG131" s="177"/>
      <c r="CH131" s="177"/>
      <c r="CI131" s="177"/>
      <c r="CJ131" s="177"/>
      <c r="CK131" s="177"/>
      <c r="CL131" s="177"/>
      <c r="CM131" s="177"/>
      <c r="CN131" s="177"/>
      <c r="CO131" s="177"/>
      <c r="CP131" s="177"/>
      <c r="CQ131" s="177"/>
      <c r="CR131" s="177"/>
      <c r="CS131" s="177"/>
      <c r="CT131" s="177"/>
      <c r="CU131" s="177"/>
      <c r="CV131" s="177"/>
      <c r="CW131" s="177"/>
      <c r="CX131" s="177"/>
      <c r="CY131" s="177"/>
      <c r="CZ131" s="177"/>
      <c r="DA131" s="177"/>
      <c r="DB131" s="177"/>
      <c r="DC131" s="177"/>
      <c r="DD131" s="177"/>
      <c r="DE131" s="177"/>
      <c r="DF131" s="177"/>
      <c r="DG131" s="177"/>
      <c r="DH131" s="177"/>
      <c r="DI131" s="177"/>
      <c r="DJ131" s="177"/>
      <c r="DK131" s="177"/>
      <c r="DL131" s="177"/>
      <c r="DM131" s="177"/>
      <c r="DN131" s="177"/>
      <c r="DO131" s="177"/>
      <c r="DP131" s="177"/>
      <c r="DQ131" s="177"/>
      <c r="DR131" s="177"/>
      <c r="DS131" s="177"/>
      <c r="DT131" s="177"/>
      <c r="DU131" s="177"/>
      <c r="DV131" s="177"/>
      <c r="DW131" s="177"/>
      <c r="DX131" s="177"/>
      <c r="DY131" s="177"/>
      <c r="DZ131" s="177"/>
      <c r="EA131" s="177"/>
      <c r="EB131" s="177"/>
      <c r="EC131" s="177"/>
      <c r="ED131" s="177"/>
      <c r="EE131" s="177"/>
      <c r="EF131" s="177"/>
      <c r="EG131" s="177"/>
      <c r="EH131" s="177"/>
      <c r="EI131" s="177"/>
      <c r="EJ131" s="177"/>
      <c r="EK131" s="177"/>
      <c r="EL131" s="177"/>
      <c r="EM131" s="177"/>
      <c r="EN131" s="177"/>
      <c r="EO131" s="177"/>
      <c r="EP131" s="177"/>
      <c r="EQ131" s="177"/>
      <c r="ER131" s="177"/>
      <c r="ES131" s="177"/>
      <c r="ET131" s="177"/>
      <c r="EU131" s="177"/>
      <c r="EV131" s="177"/>
      <c r="EW131" s="177"/>
      <c r="EX131" s="177"/>
      <c r="EY131" s="177"/>
      <c r="EZ131" s="177"/>
      <c r="FA131" s="177"/>
      <c r="FB131" s="177"/>
      <c r="FC131" s="177"/>
      <c r="FD131" s="177"/>
      <c r="FE131" s="177"/>
      <c r="FF131" s="177"/>
      <c r="FG131" s="177"/>
      <c r="FH131" s="177"/>
      <c r="FI131" s="177"/>
      <c r="FJ131" s="177"/>
      <c r="FK131" s="177"/>
      <c r="FL131" s="177"/>
      <c r="FM131" s="177"/>
      <c r="FN131" s="177"/>
      <c r="FO131" s="177"/>
      <c r="FP131" s="177"/>
      <c r="FQ131" s="177"/>
      <c r="FR131" s="177"/>
      <c r="FS131" s="177"/>
      <c r="FT131" s="177"/>
      <c r="FU131" s="177"/>
      <c r="FV131" s="177"/>
      <c r="FW131" s="177"/>
      <c r="FX131" s="177"/>
      <c r="FY131" s="177"/>
    </row>
    <row r="132" spans="1:181" s="160" customFormat="1" ht="16.5" customHeight="1">
      <c r="A132" s="6">
        <v>1</v>
      </c>
      <c r="B132" s="12" t="s">
        <v>217</v>
      </c>
      <c r="C132" s="166">
        <f aca="true" t="shared" si="25" ref="C132:C137">SUM(D132:K132)</f>
        <v>481.8</v>
      </c>
      <c r="D132" s="166"/>
      <c r="E132" s="166">
        <v>90</v>
      </c>
      <c r="F132" s="166">
        <v>45</v>
      </c>
      <c r="G132" s="164">
        <v>0</v>
      </c>
      <c r="H132" s="171"/>
      <c r="I132" s="183">
        <v>250.8</v>
      </c>
      <c r="J132" s="179"/>
      <c r="K132" s="122">
        <v>96</v>
      </c>
      <c r="L132" s="17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</row>
    <row r="133" spans="1:181" s="160" customFormat="1" ht="16.5" customHeight="1">
      <c r="A133" s="6">
        <v>2</v>
      </c>
      <c r="B133" s="12" t="s">
        <v>218</v>
      </c>
      <c r="C133" s="166">
        <f t="shared" si="25"/>
        <v>110.28</v>
      </c>
      <c r="D133" s="166">
        <v>102.28</v>
      </c>
      <c r="E133" s="166"/>
      <c r="F133" s="166"/>
      <c r="G133" s="164">
        <v>0</v>
      </c>
      <c r="H133" s="171"/>
      <c r="I133" s="183"/>
      <c r="J133" s="179"/>
      <c r="K133" s="122">
        <v>8</v>
      </c>
      <c r="L133" s="17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</row>
    <row r="134" spans="1:181" s="160" customFormat="1" ht="16.5" customHeight="1">
      <c r="A134" s="6">
        <v>3</v>
      </c>
      <c r="B134" s="12" t="s">
        <v>54</v>
      </c>
      <c r="C134" s="166">
        <f t="shared" si="25"/>
        <v>1010.6</v>
      </c>
      <c r="D134" s="166">
        <v>702.83</v>
      </c>
      <c r="E134" s="166">
        <v>30</v>
      </c>
      <c r="F134" s="166"/>
      <c r="G134" s="164">
        <v>0</v>
      </c>
      <c r="H134" s="172">
        <v>107.77</v>
      </c>
      <c r="I134" s="183"/>
      <c r="J134" s="179">
        <v>24</v>
      </c>
      <c r="K134" s="122">
        <v>146</v>
      </c>
      <c r="L134" s="17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</row>
    <row r="135" spans="1:181" s="160" customFormat="1" ht="16.5" customHeight="1">
      <c r="A135" s="6">
        <v>4</v>
      </c>
      <c r="B135" s="12" t="s">
        <v>55</v>
      </c>
      <c r="C135" s="166">
        <f t="shared" si="25"/>
        <v>2037.72</v>
      </c>
      <c r="D135" s="166">
        <v>433.12</v>
      </c>
      <c r="E135" s="166">
        <v>9.6</v>
      </c>
      <c r="F135" s="166"/>
      <c r="G135" s="164">
        <v>0</v>
      </c>
      <c r="H135" s="171"/>
      <c r="I135" s="183"/>
      <c r="J135" s="179">
        <v>1430</v>
      </c>
      <c r="K135" s="122">
        <v>165</v>
      </c>
      <c r="L135" s="17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</row>
    <row r="136" spans="1:181" s="160" customFormat="1" ht="16.5" customHeight="1">
      <c r="A136" s="6">
        <v>5</v>
      </c>
      <c r="B136" s="12" t="s">
        <v>219</v>
      </c>
      <c r="C136" s="166">
        <f t="shared" si="25"/>
        <v>630.6800000000001</v>
      </c>
      <c r="D136" s="166">
        <v>615.48</v>
      </c>
      <c r="E136" s="166">
        <v>7.2</v>
      </c>
      <c r="F136" s="166"/>
      <c r="G136" s="164">
        <v>0</v>
      </c>
      <c r="H136" s="171"/>
      <c r="I136" s="183"/>
      <c r="J136" s="179"/>
      <c r="K136" s="122">
        <v>8</v>
      </c>
      <c r="L136" s="17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</row>
    <row r="137" spans="1:181" s="160" customFormat="1" ht="16.5" customHeight="1">
      <c r="A137" s="6">
        <v>6</v>
      </c>
      <c r="B137" s="12" t="s">
        <v>56</v>
      </c>
      <c r="C137" s="166">
        <f t="shared" si="25"/>
        <v>4031.8100000000004</v>
      </c>
      <c r="D137" s="166">
        <v>2271.01</v>
      </c>
      <c r="E137" s="166">
        <v>16.8</v>
      </c>
      <c r="F137" s="166"/>
      <c r="G137" s="164">
        <v>0</v>
      </c>
      <c r="H137" s="171"/>
      <c r="I137" s="183"/>
      <c r="J137" s="179">
        <v>1600</v>
      </c>
      <c r="K137" s="122">
        <v>144</v>
      </c>
      <c r="L137" s="17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</row>
    <row r="138" spans="1:181" s="159" customFormat="1" ht="16.5" customHeight="1">
      <c r="A138" s="8" t="s">
        <v>220</v>
      </c>
      <c r="B138" s="11" t="s">
        <v>221</v>
      </c>
      <c r="C138" s="165">
        <f aca="true" t="shared" si="26" ref="C138:K138">SUM(C139:C144)</f>
        <v>1101.21</v>
      </c>
      <c r="D138" s="165">
        <f t="shared" si="26"/>
        <v>0</v>
      </c>
      <c r="E138" s="165">
        <f t="shared" si="26"/>
        <v>0</v>
      </c>
      <c r="F138" s="165">
        <f t="shared" si="26"/>
        <v>30</v>
      </c>
      <c r="G138" s="165">
        <f t="shared" si="26"/>
        <v>0</v>
      </c>
      <c r="H138" s="165">
        <f t="shared" si="26"/>
        <v>0</v>
      </c>
      <c r="I138" s="165">
        <f t="shared" si="26"/>
        <v>597.21</v>
      </c>
      <c r="J138" s="165">
        <f t="shared" si="26"/>
        <v>430</v>
      </c>
      <c r="K138" s="165">
        <f t="shared" si="26"/>
        <v>44</v>
      </c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177"/>
      <c r="AT138" s="177"/>
      <c r="AU138" s="177"/>
      <c r="AV138" s="177"/>
      <c r="AW138" s="177"/>
      <c r="AX138" s="177"/>
      <c r="AY138" s="177"/>
      <c r="AZ138" s="177"/>
      <c r="BA138" s="177"/>
      <c r="BB138" s="177"/>
      <c r="BC138" s="177"/>
      <c r="BD138" s="177"/>
      <c r="BE138" s="177"/>
      <c r="BF138" s="177"/>
      <c r="BG138" s="177"/>
      <c r="BH138" s="177"/>
      <c r="BI138" s="177"/>
      <c r="BJ138" s="177"/>
      <c r="BK138" s="177"/>
      <c r="BL138" s="177"/>
      <c r="BM138" s="177"/>
      <c r="BN138" s="177"/>
      <c r="BO138" s="177"/>
      <c r="BP138" s="177"/>
      <c r="BQ138" s="177"/>
      <c r="BR138" s="177"/>
      <c r="BS138" s="177"/>
      <c r="BT138" s="177"/>
      <c r="BU138" s="177"/>
      <c r="BV138" s="177"/>
      <c r="BW138" s="177"/>
      <c r="BX138" s="177"/>
      <c r="BY138" s="177"/>
      <c r="BZ138" s="177"/>
      <c r="CA138" s="177"/>
      <c r="CB138" s="177"/>
      <c r="CC138" s="177"/>
      <c r="CD138" s="177"/>
      <c r="CE138" s="177"/>
      <c r="CF138" s="177"/>
      <c r="CG138" s="177"/>
      <c r="CH138" s="177"/>
      <c r="CI138" s="177"/>
      <c r="CJ138" s="177"/>
      <c r="CK138" s="177"/>
      <c r="CL138" s="177"/>
      <c r="CM138" s="177"/>
      <c r="CN138" s="177"/>
      <c r="CO138" s="177"/>
      <c r="CP138" s="177"/>
      <c r="CQ138" s="177"/>
      <c r="CR138" s="177"/>
      <c r="CS138" s="177"/>
      <c r="CT138" s="177"/>
      <c r="CU138" s="177"/>
      <c r="CV138" s="177"/>
      <c r="CW138" s="177"/>
      <c r="CX138" s="177"/>
      <c r="CY138" s="177"/>
      <c r="CZ138" s="177"/>
      <c r="DA138" s="177"/>
      <c r="DB138" s="177"/>
      <c r="DC138" s="177"/>
      <c r="DD138" s="177"/>
      <c r="DE138" s="177"/>
      <c r="DF138" s="177"/>
      <c r="DG138" s="177"/>
      <c r="DH138" s="177"/>
      <c r="DI138" s="177"/>
      <c r="DJ138" s="177"/>
      <c r="DK138" s="177"/>
      <c r="DL138" s="177"/>
      <c r="DM138" s="177"/>
      <c r="DN138" s="177"/>
      <c r="DO138" s="177"/>
      <c r="DP138" s="177"/>
      <c r="DQ138" s="177"/>
      <c r="DR138" s="177"/>
      <c r="DS138" s="177"/>
      <c r="DT138" s="177"/>
      <c r="DU138" s="177"/>
      <c r="DV138" s="177"/>
      <c r="DW138" s="177"/>
      <c r="DX138" s="177"/>
      <c r="DY138" s="177"/>
      <c r="DZ138" s="177"/>
      <c r="EA138" s="177"/>
      <c r="EB138" s="177"/>
      <c r="EC138" s="177"/>
      <c r="ED138" s="177"/>
      <c r="EE138" s="177"/>
      <c r="EF138" s="177"/>
      <c r="EG138" s="177"/>
      <c r="EH138" s="177"/>
      <c r="EI138" s="177"/>
      <c r="EJ138" s="177"/>
      <c r="EK138" s="177"/>
      <c r="EL138" s="177"/>
      <c r="EM138" s="177"/>
      <c r="EN138" s="177"/>
      <c r="EO138" s="177"/>
      <c r="EP138" s="177"/>
      <c r="EQ138" s="177"/>
      <c r="ER138" s="177"/>
      <c r="ES138" s="177"/>
      <c r="ET138" s="177"/>
      <c r="EU138" s="177"/>
      <c r="EV138" s="177"/>
      <c r="EW138" s="177"/>
      <c r="EX138" s="177"/>
      <c r="EY138" s="177"/>
      <c r="EZ138" s="177"/>
      <c r="FA138" s="177"/>
      <c r="FB138" s="177"/>
      <c r="FC138" s="177"/>
      <c r="FD138" s="177"/>
      <c r="FE138" s="177"/>
      <c r="FF138" s="177"/>
      <c r="FG138" s="177"/>
      <c r="FH138" s="177"/>
      <c r="FI138" s="177"/>
      <c r="FJ138" s="177"/>
      <c r="FK138" s="177"/>
      <c r="FL138" s="177"/>
      <c r="FM138" s="177"/>
      <c r="FN138" s="177"/>
      <c r="FO138" s="177"/>
      <c r="FP138" s="177"/>
      <c r="FQ138" s="177"/>
      <c r="FR138" s="177"/>
      <c r="FS138" s="177"/>
      <c r="FT138" s="177"/>
      <c r="FU138" s="177"/>
      <c r="FV138" s="177"/>
      <c r="FW138" s="177"/>
      <c r="FX138" s="177"/>
      <c r="FY138" s="177"/>
    </row>
    <row r="139" spans="1:181" s="160" customFormat="1" ht="16.5" customHeight="1">
      <c r="A139" s="6">
        <v>1</v>
      </c>
      <c r="B139" s="12" t="s">
        <v>222</v>
      </c>
      <c r="C139" s="166">
        <f aca="true" t="shared" si="27" ref="C139:C144">SUM(D139:K139)</f>
        <v>669.21</v>
      </c>
      <c r="D139" s="166"/>
      <c r="E139" s="166"/>
      <c r="F139" s="166">
        <v>30</v>
      </c>
      <c r="G139" s="164">
        <v>0</v>
      </c>
      <c r="H139" s="171"/>
      <c r="I139" s="183">
        <v>597.21</v>
      </c>
      <c r="J139" s="179"/>
      <c r="K139" s="122">
        <v>42</v>
      </c>
      <c r="L139" s="17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</row>
    <row r="140" spans="1:181" s="160" customFormat="1" ht="16.5" customHeight="1">
      <c r="A140" s="6">
        <v>2</v>
      </c>
      <c r="B140" s="12" t="s">
        <v>223</v>
      </c>
      <c r="C140" s="166">
        <f t="shared" si="27"/>
        <v>2</v>
      </c>
      <c r="D140" s="166"/>
      <c r="E140" s="166"/>
      <c r="F140" s="166"/>
      <c r="G140" s="164"/>
      <c r="H140" s="171"/>
      <c r="I140" s="183"/>
      <c r="J140" s="179"/>
      <c r="K140" s="122">
        <v>2</v>
      </c>
      <c r="L140" s="17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</row>
    <row r="141" spans="1:181" s="160" customFormat="1" ht="16.5" customHeight="1">
      <c r="A141" s="6">
        <v>3</v>
      </c>
      <c r="B141" s="12" t="s">
        <v>224</v>
      </c>
      <c r="C141" s="166">
        <f t="shared" si="27"/>
        <v>400</v>
      </c>
      <c r="D141" s="166"/>
      <c r="E141" s="166"/>
      <c r="F141" s="166"/>
      <c r="G141" s="164"/>
      <c r="H141" s="171"/>
      <c r="I141" s="183"/>
      <c r="J141" s="179">
        <v>400</v>
      </c>
      <c r="K141" s="122">
        <v>0</v>
      </c>
      <c r="L141" s="17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</row>
    <row r="142" spans="1:181" s="160" customFormat="1" ht="16.5" customHeight="1">
      <c r="A142" s="6">
        <v>4</v>
      </c>
      <c r="B142" s="12" t="s">
        <v>225</v>
      </c>
      <c r="C142" s="166">
        <f t="shared" si="27"/>
        <v>0</v>
      </c>
      <c r="D142" s="166"/>
      <c r="E142" s="166"/>
      <c r="F142" s="166"/>
      <c r="G142" s="164"/>
      <c r="H142" s="171"/>
      <c r="I142" s="183"/>
      <c r="J142" s="179"/>
      <c r="K142" s="122">
        <v>0</v>
      </c>
      <c r="L142" s="17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</row>
    <row r="143" spans="1:181" s="160" customFormat="1" ht="16.5" customHeight="1">
      <c r="A143" s="6">
        <v>5</v>
      </c>
      <c r="B143" s="12" t="s">
        <v>226</v>
      </c>
      <c r="C143" s="166">
        <f t="shared" si="27"/>
        <v>30</v>
      </c>
      <c r="D143" s="166"/>
      <c r="E143" s="166"/>
      <c r="F143" s="166"/>
      <c r="G143" s="164"/>
      <c r="H143" s="171"/>
      <c r="I143" s="183"/>
      <c r="J143" s="179">
        <v>30</v>
      </c>
      <c r="K143" s="122">
        <v>0</v>
      </c>
      <c r="L143" s="17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</row>
    <row r="144" spans="1:181" s="160" customFormat="1" ht="16.5" customHeight="1">
      <c r="A144" s="6">
        <v>6</v>
      </c>
      <c r="B144" s="12" t="s">
        <v>227</v>
      </c>
      <c r="C144" s="166">
        <f t="shared" si="27"/>
        <v>0</v>
      </c>
      <c r="D144" s="166"/>
      <c r="E144" s="166"/>
      <c r="F144" s="166"/>
      <c r="G144" s="164"/>
      <c r="H144" s="171"/>
      <c r="I144" s="183"/>
      <c r="J144" s="179"/>
      <c r="K144" s="122">
        <v>0</v>
      </c>
      <c r="L144" s="17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</row>
    <row r="145" spans="1:181" s="159" customFormat="1" ht="16.5" customHeight="1">
      <c r="A145" s="8" t="s">
        <v>228</v>
      </c>
      <c r="B145" s="11" t="s">
        <v>58</v>
      </c>
      <c r="C145" s="165">
        <f aca="true" t="shared" si="28" ref="C145:K145">SUM(C146:C150)</f>
        <v>11707.179999999998</v>
      </c>
      <c r="D145" s="165">
        <f t="shared" si="28"/>
        <v>113.16</v>
      </c>
      <c r="E145" s="165">
        <f t="shared" si="28"/>
        <v>102</v>
      </c>
      <c r="F145" s="165">
        <f t="shared" si="28"/>
        <v>35</v>
      </c>
      <c r="G145" s="165">
        <f t="shared" si="28"/>
        <v>0</v>
      </c>
      <c r="H145" s="165">
        <f t="shared" si="28"/>
        <v>0</v>
      </c>
      <c r="I145" s="165">
        <f t="shared" si="28"/>
        <v>150.02</v>
      </c>
      <c r="J145" s="165">
        <f t="shared" si="28"/>
        <v>10952</v>
      </c>
      <c r="K145" s="165">
        <f t="shared" si="28"/>
        <v>355</v>
      </c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7"/>
      <c r="AN145" s="177"/>
      <c r="AO145" s="177"/>
      <c r="AP145" s="177"/>
      <c r="AQ145" s="177"/>
      <c r="AR145" s="177"/>
      <c r="AS145" s="177"/>
      <c r="AT145" s="177"/>
      <c r="AU145" s="177"/>
      <c r="AV145" s="177"/>
      <c r="AW145" s="177"/>
      <c r="AX145" s="177"/>
      <c r="AY145" s="177"/>
      <c r="AZ145" s="177"/>
      <c r="BA145" s="177"/>
      <c r="BB145" s="177"/>
      <c r="BC145" s="177"/>
      <c r="BD145" s="177"/>
      <c r="BE145" s="177"/>
      <c r="BF145" s="177"/>
      <c r="BG145" s="177"/>
      <c r="BH145" s="177"/>
      <c r="BI145" s="177"/>
      <c r="BJ145" s="177"/>
      <c r="BK145" s="177"/>
      <c r="BL145" s="177"/>
      <c r="BM145" s="177"/>
      <c r="BN145" s="177"/>
      <c r="BO145" s="177"/>
      <c r="BP145" s="177"/>
      <c r="BQ145" s="177"/>
      <c r="BR145" s="177"/>
      <c r="BS145" s="177"/>
      <c r="BT145" s="177"/>
      <c r="BU145" s="177"/>
      <c r="BV145" s="177"/>
      <c r="BW145" s="177"/>
      <c r="BX145" s="177"/>
      <c r="BY145" s="177"/>
      <c r="BZ145" s="177"/>
      <c r="CA145" s="177"/>
      <c r="CB145" s="177"/>
      <c r="CC145" s="177"/>
      <c r="CD145" s="177"/>
      <c r="CE145" s="177"/>
      <c r="CF145" s="177"/>
      <c r="CG145" s="177"/>
      <c r="CH145" s="177"/>
      <c r="CI145" s="177"/>
      <c r="CJ145" s="177"/>
      <c r="CK145" s="177"/>
      <c r="CL145" s="177"/>
      <c r="CM145" s="177"/>
      <c r="CN145" s="177"/>
      <c r="CO145" s="177"/>
      <c r="CP145" s="177"/>
      <c r="CQ145" s="177"/>
      <c r="CR145" s="177"/>
      <c r="CS145" s="177"/>
      <c r="CT145" s="177"/>
      <c r="CU145" s="177"/>
      <c r="CV145" s="177"/>
      <c r="CW145" s="177"/>
      <c r="CX145" s="177"/>
      <c r="CY145" s="177"/>
      <c r="CZ145" s="177"/>
      <c r="DA145" s="177"/>
      <c r="DB145" s="177"/>
      <c r="DC145" s="177"/>
      <c r="DD145" s="177"/>
      <c r="DE145" s="177"/>
      <c r="DF145" s="177"/>
      <c r="DG145" s="177"/>
      <c r="DH145" s="177"/>
      <c r="DI145" s="177"/>
      <c r="DJ145" s="177"/>
      <c r="DK145" s="177"/>
      <c r="DL145" s="177"/>
      <c r="DM145" s="177"/>
      <c r="DN145" s="177"/>
      <c r="DO145" s="177"/>
      <c r="DP145" s="177"/>
      <c r="DQ145" s="177"/>
      <c r="DR145" s="177"/>
      <c r="DS145" s="177"/>
      <c r="DT145" s="177"/>
      <c r="DU145" s="177"/>
      <c r="DV145" s="177"/>
      <c r="DW145" s="177"/>
      <c r="DX145" s="177"/>
      <c r="DY145" s="177"/>
      <c r="DZ145" s="177"/>
      <c r="EA145" s="177"/>
      <c r="EB145" s="177"/>
      <c r="EC145" s="177"/>
      <c r="ED145" s="177"/>
      <c r="EE145" s="177"/>
      <c r="EF145" s="177"/>
      <c r="EG145" s="177"/>
      <c r="EH145" s="177"/>
      <c r="EI145" s="177"/>
      <c r="EJ145" s="177"/>
      <c r="EK145" s="177"/>
      <c r="EL145" s="177"/>
      <c r="EM145" s="177"/>
      <c r="EN145" s="177"/>
      <c r="EO145" s="177"/>
      <c r="EP145" s="177"/>
      <c r="EQ145" s="177"/>
      <c r="ER145" s="177"/>
      <c r="ES145" s="177"/>
      <c r="ET145" s="177"/>
      <c r="EU145" s="177"/>
      <c r="EV145" s="177"/>
      <c r="EW145" s="177"/>
      <c r="EX145" s="177"/>
      <c r="EY145" s="177"/>
      <c r="EZ145" s="177"/>
      <c r="FA145" s="177"/>
      <c r="FB145" s="177"/>
      <c r="FC145" s="177"/>
      <c r="FD145" s="177"/>
      <c r="FE145" s="177"/>
      <c r="FF145" s="177"/>
      <c r="FG145" s="177"/>
      <c r="FH145" s="177"/>
      <c r="FI145" s="177"/>
      <c r="FJ145" s="177"/>
      <c r="FK145" s="177"/>
      <c r="FL145" s="177"/>
      <c r="FM145" s="177"/>
      <c r="FN145" s="177"/>
      <c r="FO145" s="177"/>
      <c r="FP145" s="177"/>
      <c r="FQ145" s="177"/>
      <c r="FR145" s="177"/>
      <c r="FS145" s="177"/>
      <c r="FT145" s="177"/>
      <c r="FU145" s="177"/>
      <c r="FV145" s="177"/>
      <c r="FW145" s="177"/>
      <c r="FX145" s="177"/>
      <c r="FY145" s="177"/>
    </row>
    <row r="146" spans="1:181" s="160" customFormat="1" ht="16.5" customHeight="1">
      <c r="A146" s="6">
        <v>1</v>
      </c>
      <c r="B146" s="12" t="s">
        <v>229</v>
      </c>
      <c r="C146" s="166">
        <f aca="true" t="shared" si="29" ref="C146:C150">SUM(D146:K146)</f>
        <v>494.02</v>
      </c>
      <c r="D146" s="166"/>
      <c r="E146" s="166">
        <v>78</v>
      </c>
      <c r="F146" s="166">
        <v>35</v>
      </c>
      <c r="G146" s="164">
        <v>0</v>
      </c>
      <c r="H146" s="171"/>
      <c r="I146" s="183">
        <v>150.02</v>
      </c>
      <c r="J146" s="179"/>
      <c r="K146" s="122">
        <v>231</v>
      </c>
      <c r="L146" s="177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</row>
    <row r="147" spans="1:181" s="160" customFormat="1" ht="16.5" customHeight="1">
      <c r="A147" s="6">
        <v>2</v>
      </c>
      <c r="B147" s="12" t="s">
        <v>59</v>
      </c>
      <c r="C147" s="166">
        <f t="shared" si="29"/>
        <v>6743</v>
      </c>
      <c r="D147" s="166"/>
      <c r="E147" s="166"/>
      <c r="F147" s="166"/>
      <c r="G147" s="164">
        <v>0</v>
      </c>
      <c r="H147" s="171"/>
      <c r="I147" s="183"/>
      <c r="J147" s="179">
        <v>6720</v>
      </c>
      <c r="K147" s="122">
        <v>23</v>
      </c>
      <c r="L147" s="17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</row>
    <row r="148" spans="1:181" s="160" customFormat="1" ht="16.5" customHeight="1">
      <c r="A148" s="6">
        <v>3</v>
      </c>
      <c r="B148" s="12" t="s">
        <v>60</v>
      </c>
      <c r="C148" s="166">
        <f t="shared" si="29"/>
        <v>3526.21</v>
      </c>
      <c r="D148" s="166">
        <v>5.21</v>
      </c>
      <c r="E148" s="166"/>
      <c r="F148" s="166"/>
      <c r="G148" s="164">
        <v>0</v>
      </c>
      <c r="H148" s="171"/>
      <c r="I148" s="183"/>
      <c r="J148" s="179">
        <v>3460</v>
      </c>
      <c r="K148" s="122">
        <v>61</v>
      </c>
      <c r="L148" s="17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</row>
    <row r="149" spans="1:181" s="160" customFormat="1" ht="16.5" customHeight="1">
      <c r="A149" s="6">
        <v>4</v>
      </c>
      <c r="B149" s="12" t="s">
        <v>61</v>
      </c>
      <c r="C149" s="166">
        <f t="shared" si="29"/>
        <v>634.49</v>
      </c>
      <c r="D149" s="166">
        <v>19.49</v>
      </c>
      <c r="E149" s="166"/>
      <c r="F149" s="166"/>
      <c r="G149" s="164">
        <v>0</v>
      </c>
      <c r="H149" s="171"/>
      <c r="I149" s="183"/>
      <c r="J149" s="179">
        <v>596</v>
      </c>
      <c r="K149" s="122">
        <v>19</v>
      </c>
      <c r="L149" s="17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</row>
    <row r="150" spans="1:181" s="160" customFormat="1" ht="16.5" customHeight="1">
      <c r="A150" s="6">
        <v>5</v>
      </c>
      <c r="B150" s="12" t="s">
        <v>62</v>
      </c>
      <c r="C150" s="166">
        <f t="shared" si="29"/>
        <v>309.46</v>
      </c>
      <c r="D150" s="166">
        <v>88.46</v>
      </c>
      <c r="E150" s="166">
        <v>24</v>
      </c>
      <c r="F150" s="166"/>
      <c r="G150" s="164">
        <v>0</v>
      </c>
      <c r="H150" s="171"/>
      <c r="I150" s="183"/>
      <c r="J150" s="179">
        <v>176</v>
      </c>
      <c r="K150" s="122">
        <v>21</v>
      </c>
      <c r="L150" s="17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</row>
    <row r="151" spans="1:181" s="159" customFormat="1" ht="16.5" customHeight="1">
      <c r="A151" s="8" t="s">
        <v>230</v>
      </c>
      <c r="B151" s="11" t="s">
        <v>64</v>
      </c>
      <c r="C151" s="165">
        <f aca="true" t="shared" si="30" ref="C151:K151">SUM(C152:C155)</f>
        <v>5872.280000000001</v>
      </c>
      <c r="D151" s="165">
        <f t="shared" si="30"/>
        <v>888.81</v>
      </c>
      <c r="E151" s="165">
        <f t="shared" si="30"/>
        <v>99.2</v>
      </c>
      <c r="F151" s="165">
        <f t="shared" si="30"/>
        <v>40</v>
      </c>
      <c r="G151" s="165">
        <f t="shared" si="30"/>
        <v>0</v>
      </c>
      <c r="H151" s="165">
        <f t="shared" si="30"/>
        <v>0</v>
      </c>
      <c r="I151" s="165">
        <f t="shared" si="30"/>
        <v>237.27</v>
      </c>
      <c r="J151" s="165">
        <f t="shared" si="30"/>
        <v>3400</v>
      </c>
      <c r="K151" s="165">
        <f t="shared" si="30"/>
        <v>1207</v>
      </c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7"/>
      <c r="AT151" s="177"/>
      <c r="AU151" s="177"/>
      <c r="AV151" s="177"/>
      <c r="AW151" s="177"/>
      <c r="AX151" s="177"/>
      <c r="AY151" s="177"/>
      <c r="AZ151" s="177"/>
      <c r="BA151" s="177"/>
      <c r="BB151" s="177"/>
      <c r="BC151" s="177"/>
      <c r="BD151" s="177"/>
      <c r="BE151" s="177"/>
      <c r="BF151" s="177"/>
      <c r="BG151" s="177"/>
      <c r="BH151" s="177"/>
      <c r="BI151" s="177"/>
      <c r="BJ151" s="177"/>
      <c r="BK151" s="177"/>
      <c r="BL151" s="177"/>
      <c r="BM151" s="177"/>
      <c r="BN151" s="177"/>
      <c r="BO151" s="177"/>
      <c r="BP151" s="177"/>
      <c r="BQ151" s="177"/>
      <c r="BR151" s="177"/>
      <c r="BS151" s="177"/>
      <c r="BT151" s="177"/>
      <c r="BU151" s="177"/>
      <c r="BV151" s="177"/>
      <c r="BW151" s="177"/>
      <c r="BX151" s="177"/>
      <c r="BY151" s="177"/>
      <c r="BZ151" s="177"/>
      <c r="CA151" s="177"/>
      <c r="CB151" s="177"/>
      <c r="CC151" s="177"/>
      <c r="CD151" s="177"/>
      <c r="CE151" s="177"/>
      <c r="CF151" s="177"/>
      <c r="CG151" s="177"/>
      <c r="CH151" s="177"/>
      <c r="CI151" s="177"/>
      <c r="CJ151" s="177"/>
      <c r="CK151" s="177"/>
      <c r="CL151" s="177"/>
      <c r="CM151" s="177"/>
      <c r="CN151" s="177"/>
      <c r="CO151" s="177"/>
      <c r="CP151" s="177"/>
      <c r="CQ151" s="177"/>
      <c r="CR151" s="177"/>
      <c r="CS151" s="177"/>
      <c r="CT151" s="177"/>
      <c r="CU151" s="177"/>
      <c r="CV151" s="177"/>
      <c r="CW151" s="177"/>
      <c r="CX151" s="177"/>
      <c r="CY151" s="177"/>
      <c r="CZ151" s="177"/>
      <c r="DA151" s="177"/>
      <c r="DB151" s="177"/>
      <c r="DC151" s="177"/>
      <c r="DD151" s="177"/>
      <c r="DE151" s="177"/>
      <c r="DF151" s="177"/>
      <c r="DG151" s="177"/>
      <c r="DH151" s="177"/>
      <c r="DI151" s="177"/>
      <c r="DJ151" s="177"/>
      <c r="DK151" s="177"/>
      <c r="DL151" s="177"/>
      <c r="DM151" s="177"/>
      <c r="DN151" s="177"/>
      <c r="DO151" s="177"/>
      <c r="DP151" s="177"/>
      <c r="DQ151" s="177"/>
      <c r="DR151" s="177"/>
      <c r="DS151" s="177"/>
      <c r="DT151" s="177"/>
      <c r="DU151" s="177"/>
      <c r="DV151" s="177"/>
      <c r="DW151" s="177"/>
      <c r="DX151" s="177"/>
      <c r="DY151" s="177"/>
      <c r="DZ151" s="177"/>
      <c r="EA151" s="177"/>
      <c r="EB151" s="177"/>
      <c r="EC151" s="177"/>
      <c r="ED151" s="177"/>
      <c r="EE151" s="177"/>
      <c r="EF151" s="177"/>
      <c r="EG151" s="177"/>
      <c r="EH151" s="177"/>
      <c r="EI151" s="177"/>
      <c r="EJ151" s="177"/>
      <c r="EK151" s="177"/>
      <c r="EL151" s="177"/>
      <c r="EM151" s="177"/>
      <c r="EN151" s="177"/>
      <c r="EO151" s="177"/>
      <c r="EP151" s="177"/>
      <c r="EQ151" s="177"/>
      <c r="ER151" s="177"/>
      <c r="ES151" s="177"/>
      <c r="ET151" s="177"/>
      <c r="EU151" s="177"/>
      <c r="EV151" s="177"/>
      <c r="EW151" s="177"/>
      <c r="EX151" s="177"/>
      <c r="EY151" s="177"/>
      <c r="EZ151" s="177"/>
      <c r="FA151" s="177"/>
      <c r="FB151" s="177"/>
      <c r="FC151" s="177"/>
      <c r="FD151" s="177"/>
      <c r="FE151" s="177"/>
      <c r="FF151" s="177"/>
      <c r="FG151" s="177"/>
      <c r="FH151" s="177"/>
      <c r="FI151" s="177"/>
      <c r="FJ151" s="177"/>
      <c r="FK151" s="177"/>
      <c r="FL151" s="177"/>
      <c r="FM151" s="177"/>
      <c r="FN151" s="177"/>
      <c r="FO151" s="177"/>
      <c r="FP151" s="177"/>
      <c r="FQ151" s="177"/>
      <c r="FR151" s="177"/>
      <c r="FS151" s="177"/>
      <c r="FT151" s="177"/>
      <c r="FU151" s="177"/>
      <c r="FV151" s="177"/>
      <c r="FW151" s="177"/>
      <c r="FX151" s="177"/>
      <c r="FY151" s="177"/>
    </row>
    <row r="152" spans="1:181" s="160" customFormat="1" ht="16.5" customHeight="1">
      <c r="A152" s="6">
        <v>1</v>
      </c>
      <c r="B152" s="12" t="s">
        <v>231</v>
      </c>
      <c r="C152" s="166">
        <f aca="true" t="shared" si="31" ref="C152:C155">SUM(D152:K152)</f>
        <v>413.27</v>
      </c>
      <c r="D152" s="166"/>
      <c r="E152" s="166">
        <v>80</v>
      </c>
      <c r="F152" s="166">
        <v>40</v>
      </c>
      <c r="G152" s="164">
        <v>0</v>
      </c>
      <c r="H152" s="171"/>
      <c r="I152" s="183">
        <v>237.27</v>
      </c>
      <c r="J152" s="179"/>
      <c r="K152" s="122">
        <v>56</v>
      </c>
      <c r="L152" s="17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</row>
    <row r="153" spans="1:181" s="160" customFormat="1" ht="16.5" customHeight="1">
      <c r="A153" s="6">
        <v>2</v>
      </c>
      <c r="B153" s="12" t="s">
        <v>65</v>
      </c>
      <c r="C153" s="166">
        <f t="shared" si="31"/>
        <v>1505.2</v>
      </c>
      <c r="D153" s="166">
        <v>485</v>
      </c>
      <c r="E153" s="166">
        <v>19.2</v>
      </c>
      <c r="F153" s="166"/>
      <c r="G153" s="164">
        <v>0</v>
      </c>
      <c r="H153" s="171"/>
      <c r="I153" s="183"/>
      <c r="J153" s="179">
        <v>400</v>
      </c>
      <c r="K153" s="122">
        <v>601</v>
      </c>
      <c r="L153" s="17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</row>
    <row r="154" spans="1:181" s="160" customFormat="1" ht="16.5" customHeight="1">
      <c r="A154" s="6">
        <v>3</v>
      </c>
      <c r="B154" s="12" t="s">
        <v>66</v>
      </c>
      <c r="C154" s="166">
        <f t="shared" si="31"/>
        <v>1604</v>
      </c>
      <c r="D154" s="166">
        <v>332</v>
      </c>
      <c r="E154" s="166"/>
      <c r="F154" s="166"/>
      <c r="G154" s="164">
        <v>0</v>
      </c>
      <c r="H154" s="171"/>
      <c r="I154" s="183"/>
      <c r="J154" s="179">
        <v>1000</v>
      </c>
      <c r="K154" s="122">
        <v>272</v>
      </c>
      <c r="L154" s="17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</row>
    <row r="155" spans="1:181" s="160" customFormat="1" ht="16.5" customHeight="1">
      <c r="A155" s="6">
        <v>4</v>
      </c>
      <c r="B155" s="12" t="s">
        <v>67</v>
      </c>
      <c r="C155" s="166">
        <f t="shared" si="31"/>
        <v>2349.81</v>
      </c>
      <c r="D155" s="166">
        <v>71.81</v>
      </c>
      <c r="E155" s="166"/>
      <c r="F155" s="166"/>
      <c r="G155" s="164">
        <v>0</v>
      </c>
      <c r="H155" s="171"/>
      <c r="I155" s="183"/>
      <c r="J155" s="179">
        <v>2000</v>
      </c>
      <c r="K155" s="122">
        <v>278</v>
      </c>
      <c r="L155" s="17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</row>
    <row r="156" spans="1:181" s="159" customFormat="1" ht="16.5" customHeight="1">
      <c r="A156" s="8" t="s">
        <v>232</v>
      </c>
      <c r="B156" s="11" t="s">
        <v>69</v>
      </c>
      <c r="C156" s="165">
        <f aca="true" t="shared" si="32" ref="C156:K156">SUM(C157:C165)</f>
        <v>19169.65</v>
      </c>
      <c r="D156" s="165">
        <f t="shared" si="32"/>
        <v>0</v>
      </c>
      <c r="E156" s="165">
        <f t="shared" si="32"/>
        <v>0</v>
      </c>
      <c r="F156" s="165">
        <f t="shared" si="32"/>
        <v>45</v>
      </c>
      <c r="G156" s="165">
        <f t="shared" si="32"/>
        <v>0</v>
      </c>
      <c r="H156" s="165">
        <f t="shared" si="32"/>
        <v>0</v>
      </c>
      <c r="I156" s="165">
        <f t="shared" si="32"/>
        <v>799.65</v>
      </c>
      <c r="J156" s="165">
        <f t="shared" si="32"/>
        <v>17685</v>
      </c>
      <c r="K156" s="165">
        <f t="shared" si="32"/>
        <v>640</v>
      </c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7"/>
      <c r="BC156" s="177"/>
      <c r="BD156" s="177"/>
      <c r="BE156" s="177"/>
      <c r="BF156" s="177"/>
      <c r="BG156" s="177"/>
      <c r="BH156" s="177"/>
      <c r="BI156" s="177"/>
      <c r="BJ156" s="177"/>
      <c r="BK156" s="177"/>
      <c r="BL156" s="177"/>
      <c r="BM156" s="177"/>
      <c r="BN156" s="177"/>
      <c r="BO156" s="177"/>
      <c r="BP156" s="177"/>
      <c r="BQ156" s="177"/>
      <c r="BR156" s="177"/>
      <c r="BS156" s="177"/>
      <c r="BT156" s="177"/>
      <c r="BU156" s="177"/>
      <c r="BV156" s="177"/>
      <c r="BW156" s="177"/>
      <c r="BX156" s="177"/>
      <c r="BY156" s="177"/>
      <c r="BZ156" s="177"/>
      <c r="CA156" s="177"/>
      <c r="CB156" s="177"/>
      <c r="CC156" s="177"/>
      <c r="CD156" s="177"/>
      <c r="CE156" s="177"/>
      <c r="CF156" s="177"/>
      <c r="CG156" s="177"/>
      <c r="CH156" s="177"/>
      <c r="CI156" s="177"/>
      <c r="CJ156" s="177"/>
      <c r="CK156" s="177"/>
      <c r="CL156" s="177"/>
      <c r="CM156" s="177"/>
      <c r="CN156" s="177"/>
      <c r="CO156" s="177"/>
      <c r="CP156" s="177"/>
      <c r="CQ156" s="177"/>
      <c r="CR156" s="177"/>
      <c r="CS156" s="177"/>
      <c r="CT156" s="177"/>
      <c r="CU156" s="177"/>
      <c r="CV156" s="177"/>
      <c r="CW156" s="177"/>
      <c r="CX156" s="177"/>
      <c r="CY156" s="177"/>
      <c r="CZ156" s="177"/>
      <c r="DA156" s="177"/>
      <c r="DB156" s="177"/>
      <c r="DC156" s="177"/>
      <c r="DD156" s="177"/>
      <c r="DE156" s="177"/>
      <c r="DF156" s="177"/>
      <c r="DG156" s="177"/>
      <c r="DH156" s="177"/>
      <c r="DI156" s="177"/>
      <c r="DJ156" s="177"/>
      <c r="DK156" s="177"/>
      <c r="DL156" s="177"/>
      <c r="DM156" s="177"/>
      <c r="DN156" s="177"/>
      <c r="DO156" s="177"/>
      <c r="DP156" s="177"/>
      <c r="DQ156" s="177"/>
      <c r="DR156" s="177"/>
      <c r="DS156" s="177"/>
      <c r="DT156" s="177"/>
      <c r="DU156" s="177"/>
      <c r="DV156" s="177"/>
      <c r="DW156" s="177"/>
      <c r="DX156" s="177"/>
      <c r="DY156" s="177"/>
      <c r="DZ156" s="177"/>
      <c r="EA156" s="177"/>
      <c r="EB156" s="177"/>
      <c r="EC156" s="177"/>
      <c r="ED156" s="177"/>
      <c r="EE156" s="177"/>
      <c r="EF156" s="177"/>
      <c r="EG156" s="177"/>
      <c r="EH156" s="177"/>
      <c r="EI156" s="177"/>
      <c r="EJ156" s="177"/>
      <c r="EK156" s="177"/>
      <c r="EL156" s="177"/>
      <c r="EM156" s="177"/>
      <c r="EN156" s="177"/>
      <c r="EO156" s="177"/>
      <c r="EP156" s="177"/>
      <c r="EQ156" s="177"/>
      <c r="ER156" s="177"/>
      <c r="ES156" s="177"/>
      <c r="ET156" s="177"/>
      <c r="EU156" s="177"/>
      <c r="EV156" s="177"/>
      <c r="EW156" s="177"/>
      <c r="EX156" s="177"/>
      <c r="EY156" s="177"/>
      <c r="EZ156" s="177"/>
      <c r="FA156" s="177"/>
      <c r="FB156" s="177"/>
      <c r="FC156" s="177"/>
      <c r="FD156" s="177"/>
      <c r="FE156" s="177"/>
      <c r="FF156" s="177"/>
      <c r="FG156" s="177"/>
      <c r="FH156" s="177"/>
      <c r="FI156" s="177"/>
      <c r="FJ156" s="177"/>
      <c r="FK156" s="177"/>
      <c r="FL156" s="177"/>
      <c r="FM156" s="177"/>
      <c r="FN156" s="177"/>
      <c r="FO156" s="177"/>
      <c r="FP156" s="177"/>
      <c r="FQ156" s="177"/>
      <c r="FR156" s="177"/>
      <c r="FS156" s="177"/>
      <c r="FT156" s="177"/>
      <c r="FU156" s="177"/>
      <c r="FV156" s="177"/>
      <c r="FW156" s="177"/>
      <c r="FX156" s="177"/>
      <c r="FY156" s="177"/>
    </row>
    <row r="157" spans="1:181" s="160" customFormat="1" ht="16.5" customHeight="1">
      <c r="A157" s="6">
        <v>1</v>
      </c>
      <c r="B157" s="12" t="s">
        <v>233</v>
      </c>
      <c r="C157" s="166">
        <f aca="true" t="shared" si="33" ref="C157:C165">SUM(D157:K157)</f>
        <v>950.65</v>
      </c>
      <c r="D157" s="166"/>
      <c r="E157" s="166"/>
      <c r="F157" s="166">
        <v>45</v>
      </c>
      <c r="G157" s="164">
        <v>0</v>
      </c>
      <c r="H157" s="171"/>
      <c r="I157" s="183">
        <v>799.65</v>
      </c>
      <c r="J157" s="179"/>
      <c r="K157" s="122">
        <v>106</v>
      </c>
      <c r="L157" s="17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</row>
    <row r="158" spans="1:181" s="160" customFormat="1" ht="16.5" customHeight="1">
      <c r="A158" s="6">
        <v>2</v>
      </c>
      <c r="B158" s="12" t="s">
        <v>70</v>
      </c>
      <c r="C158" s="166">
        <f t="shared" si="33"/>
        <v>1727</v>
      </c>
      <c r="D158" s="166"/>
      <c r="E158" s="166"/>
      <c r="F158" s="166"/>
      <c r="G158" s="164"/>
      <c r="H158" s="171"/>
      <c r="I158" s="183"/>
      <c r="J158" s="179">
        <v>1600</v>
      </c>
      <c r="K158" s="122">
        <v>127</v>
      </c>
      <c r="L158" s="17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</row>
    <row r="159" spans="1:181" s="160" customFormat="1" ht="16.5" customHeight="1">
      <c r="A159" s="6">
        <v>3</v>
      </c>
      <c r="B159" s="12" t="s">
        <v>71</v>
      </c>
      <c r="C159" s="166">
        <f t="shared" si="33"/>
        <v>3287</v>
      </c>
      <c r="D159" s="166"/>
      <c r="E159" s="166"/>
      <c r="F159" s="166"/>
      <c r="G159" s="164"/>
      <c r="H159" s="171"/>
      <c r="I159" s="183"/>
      <c r="J159" s="179">
        <v>3120</v>
      </c>
      <c r="K159" s="122">
        <v>167</v>
      </c>
      <c r="L159" s="17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</row>
    <row r="160" spans="1:181" s="160" customFormat="1" ht="16.5" customHeight="1">
      <c r="A160" s="6">
        <v>4</v>
      </c>
      <c r="B160" s="12" t="s">
        <v>72</v>
      </c>
      <c r="C160" s="166">
        <f t="shared" si="33"/>
        <v>6577</v>
      </c>
      <c r="D160" s="166"/>
      <c r="E160" s="166"/>
      <c r="F160" s="166"/>
      <c r="G160" s="164"/>
      <c r="H160" s="171"/>
      <c r="I160" s="183"/>
      <c r="J160" s="179">
        <v>6467</v>
      </c>
      <c r="K160" s="122">
        <v>110</v>
      </c>
      <c r="L160" s="17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</row>
    <row r="161" spans="1:181" s="160" customFormat="1" ht="16.5" customHeight="1">
      <c r="A161" s="6">
        <v>5</v>
      </c>
      <c r="B161" s="12" t="s">
        <v>234</v>
      </c>
      <c r="C161" s="166">
        <f t="shared" si="33"/>
        <v>2000</v>
      </c>
      <c r="D161" s="166"/>
      <c r="E161" s="166"/>
      <c r="F161" s="166"/>
      <c r="G161" s="164"/>
      <c r="H161" s="171"/>
      <c r="I161" s="183"/>
      <c r="J161" s="179">
        <v>2000</v>
      </c>
      <c r="K161" s="122">
        <v>0</v>
      </c>
      <c r="L161" s="17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</row>
    <row r="162" spans="1:181" s="160" customFormat="1" ht="16.5" customHeight="1">
      <c r="A162" s="6">
        <v>6</v>
      </c>
      <c r="B162" s="12" t="s">
        <v>235</v>
      </c>
      <c r="C162" s="166">
        <f t="shared" si="33"/>
        <v>1276</v>
      </c>
      <c r="D162" s="166"/>
      <c r="E162" s="166"/>
      <c r="F162" s="166"/>
      <c r="G162" s="164"/>
      <c r="H162" s="171"/>
      <c r="I162" s="183"/>
      <c r="J162" s="179">
        <v>1276</v>
      </c>
      <c r="K162" s="122">
        <v>0</v>
      </c>
      <c r="L162" s="17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</row>
    <row r="163" spans="1:181" s="160" customFormat="1" ht="16.5" customHeight="1">
      <c r="A163" s="6">
        <v>7</v>
      </c>
      <c r="B163" s="12" t="s">
        <v>236</v>
      </c>
      <c r="C163" s="166">
        <f t="shared" si="33"/>
        <v>1422</v>
      </c>
      <c r="D163" s="166"/>
      <c r="E163" s="166"/>
      <c r="F163" s="166"/>
      <c r="G163" s="164"/>
      <c r="H163" s="171"/>
      <c r="I163" s="183"/>
      <c r="J163" s="179">
        <v>1422</v>
      </c>
      <c r="K163" s="122">
        <v>0</v>
      </c>
      <c r="L163" s="17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</row>
    <row r="164" spans="1:181" s="160" customFormat="1" ht="16.5" customHeight="1">
      <c r="A164" s="6">
        <v>8</v>
      </c>
      <c r="B164" s="12" t="s">
        <v>73</v>
      </c>
      <c r="C164" s="166">
        <f t="shared" si="33"/>
        <v>730</v>
      </c>
      <c r="D164" s="166"/>
      <c r="E164" s="166"/>
      <c r="F164" s="166"/>
      <c r="G164" s="164"/>
      <c r="H164" s="171"/>
      <c r="I164" s="183"/>
      <c r="J164" s="179">
        <v>600</v>
      </c>
      <c r="K164" s="122">
        <v>130</v>
      </c>
      <c r="L164" s="17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</row>
    <row r="165" spans="1:181" s="160" customFormat="1" ht="16.5" customHeight="1">
      <c r="A165" s="6">
        <v>9</v>
      </c>
      <c r="B165" s="12" t="s">
        <v>237</v>
      </c>
      <c r="C165" s="166">
        <f t="shared" si="33"/>
        <v>1200</v>
      </c>
      <c r="D165" s="166"/>
      <c r="E165" s="166"/>
      <c r="F165" s="166"/>
      <c r="G165" s="164"/>
      <c r="H165" s="171"/>
      <c r="I165" s="183"/>
      <c r="J165" s="179">
        <v>1200</v>
      </c>
      <c r="K165" s="122">
        <v>0</v>
      </c>
      <c r="L165" s="177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</row>
    <row r="166" spans="1:181" s="159" customFormat="1" ht="16.5" customHeight="1">
      <c r="A166" s="8" t="s">
        <v>238</v>
      </c>
      <c r="B166" s="11" t="s">
        <v>239</v>
      </c>
      <c r="C166" s="165">
        <f aca="true" t="shared" si="34" ref="C166:K166">SUM(C167:C174)</f>
        <v>4350.849999999999</v>
      </c>
      <c r="D166" s="165">
        <f t="shared" si="34"/>
        <v>1313.85</v>
      </c>
      <c r="E166" s="165">
        <f t="shared" si="34"/>
        <v>468</v>
      </c>
      <c r="F166" s="165">
        <f t="shared" si="34"/>
        <v>2094</v>
      </c>
      <c r="G166" s="165">
        <f t="shared" si="34"/>
        <v>0</v>
      </c>
      <c r="H166" s="165">
        <f t="shared" si="34"/>
        <v>0</v>
      </c>
      <c r="I166" s="165">
        <f t="shared" si="34"/>
        <v>0</v>
      </c>
      <c r="J166" s="165">
        <f t="shared" si="34"/>
        <v>0</v>
      </c>
      <c r="K166" s="165">
        <f t="shared" si="34"/>
        <v>475</v>
      </c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/>
      <c r="AP166" s="177"/>
      <c r="AQ166" s="177"/>
      <c r="AR166" s="177"/>
      <c r="AS166" s="177"/>
      <c r="AT166" s="177"/>
      <c r="AU166" s="177"/>
      <c r="AV166" s="177"/>
      <c r="AW166" s="177"/>
      <c r="AX166" s="177"/>
      <c r="AY166" s="177"/>
      <c r="AZ166" s="177"/>
      <c r="BA166" s="177"/>
      <c r="BB166" s="177"/>
      <c r="BC166" s="177"/>
      <c r="BD166" s="177"/>
      <c r="BE166" s="177"/>
      <c r="BF166" s="177"/>
      <c r="BG166" s="177"/>
      <c r="BH166" s="177"/>
      <c r="BI166" s="177"/>
      <c r="BJ166" s="177"/>
      <c r="BK166" s="177"/>
      <c r="BL166" s="177"/>
      <c r="BM166" s="177"/>
      <c r="BN166" s="177"/>
      <c r="BO166" s="177"/>
      <c r="BP166" s="177"/>
      <c r="BQ166" s="177"/>
      <c r="BR166" s="177"/>
      <c r="BS166" s="177"/>
      <c r="BT166" s="177"/>
      <c r="BU166" s="177"/>
      <c r="BV166" s="177"/>
      <c r="BW166" s="177"/>
      <c r="BX166" s="177"/>
      <c r="BY166" s="177"/>
      <c r="BZ166" s="177"/>
      <c r="CA166" s="177"/>
      <c r="CB166" s="177"/>
      <c r="CC166" s="177"/>
      <c r="CD166" s="177"/>
      <c r="CE166" s="177"/>
      <c r="CF166" s="177"/>
      <c r="CG166" s="177"/>
      <c r="CH166" s="177"/>
      <c r="CI166" s="177"/>
      <c r="CJ166" s="177"/>
      <c r="CK166" s="177"/>
      <c r="CL166" s="177"/>
      <c r="CM166" s="177"/>
      <c r="CN166" s="177"/>
      <c r="CO166" s="177"/>
      <c r="CP166" s="177"/>
      <c r="CQ166" s="177"/>
      <c r="CR166" s="177"/>
      <c r="CS166" s="177"/>
      <c r="CT166" s="177"/>
      <c r="CU166" s="177"/>
      <c r="CV166" s="177"/>
      <c r="CW166" s="177"/>
      <c r="CX166" s="177"/>
      <c r="CY166" s="177"/>
      <c r="CZ166" s="177"/>
      <c r="DA166" s="177"/>
      <c r="DB166" s="177"/>
      <c r="DC166" s="177"/>
      <c r="DD166" s="177"/>
      <c r="DE166" s="177"/>
      <c r="DF166" s="177"/>
      <c r="DG166" s="177"/>
      <c r="DH166" s="177"/>
      <c r="DI166" s="177"/>
      <c r="DJ166" s="177"/>
      <c r="DK166" s="177"/>
      <c r="DL166" s="177"/>
      <c r="DM166" s="177"/>
      <c r="DN166" s="177"/>
      <c r="DO166" s="177"/>
      <c r="DP166" s="177"/>
      <c r="DQ166" s="177"/>
      <c r="DR166" s="177"/>
      <c r="DS166" s="177"/>
      <c r="DT166" s="177"/>
      <c r="DU166" s="177"/>
      <c r="DV166" s="177"/>
      <c r="DW166" s="177"/>
      <c r="DX166" s="177"/>
      <c r="DY166" s="177"/>
      <c r="DZ166" s="177"/>
      <c r="EA166" s="177"/>
      <c r="EB166" s="177"/>
      <c r="EC166" s="177"/>
      <c r="ED166" s="177"/>
      <c r="EE166" s="177"/>
      <c r="EF166" s="177"/>
      <c r="EG166" s="177"/>
      <c r="EH166" s="177"/>
      <c r="EI166" s="177"/>
      <c r="EJ166" s="177"/>
      <c r="EK166" s="177"/>
      <c r="EL166" s="177"/>
      <c r="EM166" s="177"/>
      <c r="EN166" s="177"/>
      <c r="EO166" s="177"/>
      <c r="EP166" s="177"/>
      <c r="EQ166" s="177"/>
      <c r="ER166" s="177"/>
      <c r="ES166" s="177"/>
      <c r="ET166" s="177"/>
      <c r="EU166" s="177"/>
      <c r="EV166" s="177"/>
      <c r="EW166" s="177"/>
      <c r="EX166" s="177"/>
      <c r="EY166" s="177"/>
      <c r="EZ166" s="177"/>
      <c r="FA166" s="177"/>
      <c r="FB166" s="177"/>
      <c r="FC166" s="177"/>
      <c r="FD166" s="177"/>
      <c r="FE166" s="177"/>
      <c r="FF166" s="177"/>
      <c r="FG166" s="177"/>
      <c r="FH166" s="177"/>
      <c r="FI166" s="177"/>
      <c r="FJ166" s="177"/>
      <c r="FK166" s="177"/>
      <c r="FL166" s="177"/>
      <c r="FM166" s="177"/>
      <c r="FN166" s="177"/>
      <c r="FO166" s="177"/>
      <c r="FP166" s="177"/>
      <c r="FQ166" s="177"/>
      <c r="FR166" s="177"/>
      <c r="FS166" s="177"/>
      <c r="FT166" s="177"/>
      <c r="FU166" s="177"/>
      <c r="FV166" s="177"/>
      <c r="FW166" s="177"/>
      <c r="FX166" s="177"/>
      <c r="FY166" s="177"/>
    </row>
    <row r="167" spans="1:12" ht="24">
      <c r="A167" s="122">
        <v>1</v>
      </c>
      <c r="B167" s="154" t="s">
        <v>240</v>
      </c>
      <c r="C167" s="166">
        <f>SUM(D167:K167)</f>
        <v>2441.14</v>
      </c>
      <c r="D167" s="122">
        <v>590.14</v>
      </c>
      <c r="E167" s="122">
        <v>58</v>
      </c>
      <c r="F167" s="122">
        <v>1548</v>
      </c>
      <c r="G167" s="164">
        <v>0</v>
      </c>
      <c r="H167" s="171"/>
      <c r="I167" s="187"/>
      <c r="J167" s="174"/>
      <c r="K167" s="122">
        <v>245</v>
      </c>
      <c r="L167" s="177"/>
    </row>
    <row r="168" spans="1:12" ht="24">
      <c r="A168" s="122">
        <v>2</v>
      </c>
      <c r="B168" s="154" t="s">
        <v>241</v>
      </c>
      <c r="C168" s="166">
        <f aca="true" t="shared" si="35" ref="C168:C174">SUM(D168:K168)</f>
        <v>396.62</v>
      </c>
      <c r="D168" s="122">
        <v>396.62</v>
      </c>
      <c r="E168" s="122"/>
      <c r="F168" s="122"/>
      <c r="G168" s="164"/>
      <c r="H168" s="171"/>
      <c r="I168" s="187"/>
      <c r="J168" s="174"/>
      <c r="K168" s="122"/>
      <c r="L168" s="177"/>
    </row>
    <row r="169" spans="1:12" ht="24">
      <c r="A169" s="122">
        <v>3</v>
      </c>
      <c r="B169" s="154" t="s">
        <v>242</v>
      </c>
      <c r="C169" s="166">
        <f t="shared" si="35"/>
        <v>410</v>
      </c>
      <c r="D169" s="122"/>
      <c r="E169" s="122">
        <v>410</v>
      </c>
      <c r="F169" s="122"/>
      <c r="G169" s="164"/>
      <c r="H169" s="171"/>
      <c r="I169" s="187"/>
      <c r="J169" s="174"/>
      <c r="K169" s="122"/>
      <c r="L169" s="177"/>
    </row>
    <row r="170" spans="1:12" ht="24">
      <c r="A170" s="122">
        <v>4</v>
      </c>
      <c r="B170" s="154" t="s">
        <v>243</v>
      </c>
      <c r="C170" s="166">
        <f t="shared" si="35"/>
        <v>873.0899999999999</v>
      </c>
      <c r="D170" s="122">
        <v>327.09</v>
      </c>
      <c r="E170" s="122"/>
      <c r="F170" s="122">
        <v>546</v>
      </c>
      <c r="G170" s="164">
        <v>0</v>
      </c>
      <c r="H170" s="171"/>
      <c r="I170" s="187"/>
      <c r="J170" s="174"/>
      <c r="K170" s="122"/>
      <c r="L170" s="177"/>
    </row>
    <row r="171" spans="1:11" ht="18.75" customHeight="1">
      <c r="A171" s="122">
        <v>5</v>
      </c>
      <c r="B171" s="12" t="s">
        <v>244</v>
      </c>
      <c r="C171" s="166">
        <f t="shared" si="35"/>
        <v>100</v>
      </c>
      <c r="D171" s="122"/>
      <c r="E171" s="122"/>
      <c r="F171" s="122"/>
      <c r="G171" s="122"/>
      <c r="H171" s="122"/>
      <c r="I171" s="122"/>
      <c r="J171" s="174"/>
      <c r="K171" s="122">
        <v>100</v>
      </c>
    </row>
    <row r="172" spans="1:11" ht="18.75" customHeight="1">
      <c r="A172" s="122">
        <v>6</v>
      </c>
      <c r="B172" s="12" t="s">
        <v>245</v>
      </c>
      <c r="C172" s="166">
        <f t="shared" si="35"/>
        <v>40</v>
      </c>
      <c r="D172" s="122"/>
      <c r="E172" s="122"/>
      <c r="F172" s="122"/>
      <c r="G172" s="122"/>
      <c r="H172" s="122"/>
      <c r="I172" s="122"/>
      <c r="J172" s="174"/>
      <c r="K172" s="122">
        <v>40</v>
      </c>
    </row>
    <row r="173" spans="1:11" ht="24.75" customHeight="1">
      <c r="A173" s="122">
        <v>7</v>
      </c>
      <c r="B173" s="12" t="s">
        <v>246</v>
      </c>
      <c r="C173" s="166">
        <f t="shared" si="35"/>
        <v>60</v>
      </c>
      <c r="D173" s="122"/>
      <c r="E173" s="122"/>
      <c r="F173" s="122"/>
      <c r="G173" s="122"/>
      <c r="H173" s="122"/>
      <c r="I173" s="122"/>
      <c r="J173" s="174"/>
      <c r="K173" s="122">
        <v>60</v>
      </c>
    </row>
    <row r="174" spans="1:11" ht="24.75" customHeight="1">
      <c r="A174" s="122">
        <v>8</v>
      </c>
      <c r="B174" s="12" t="s">
        <v>247</v>
      </c>
      <c r="C174" s="166">
        <f t="shared" si="35"/>
        <v>30</v>
      </c>
      <c r="D174" s="122"/>
      <c r="E174" s="122"/>
      <c r="F174" s="122"/>
      <c r="G174" s="122"/>
      <c r="H174" s="122"/>
      <c r="I174" s="122"/>
      <c r="J174" s="174"/>
      <c r="K174" s="122">
        <v>30</v>
      </c>
    </row>
  </sheetData>
  <sheetProtection/>
  <mergeCells count="3">
    <mergeCell ref="A1:K1"/>
    <mergeCell ref="I2:K2"/>
    <mergeCell ref="A4:B4"/>
  </mergeCells>
  <printOptions/>
  <pageMargins left="0.55" right="0.35" top="0.63" bottom="0.67" header="0.26" footer="0.32"/>
  <pageSetup horizontalDpi="600" verticalDpi="600" orientation="portrait" paperSize="9" scale="80"/>
  <headerFooter scaleWithDoc="0" alignWithMargins="0">
    <oddHeader>&amp;L&amp;"宋体"&amp;12附件1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F165"/>
  <sheetViews>
    <sheetView showZeros="0" workbookViewId="0" topLeftCell="A1">
      <selection activeCell="F114" sqref="F114:F115"/>
    </sheetView>
  </sheetViews>
  <sheetFormatPr defaultColWidth="8.75390625" defaultRowHeight="14.25"/>
  <cols>
    <col min="1" max="1" width="28.375" style="104" customWidth="1"/>
    <col min="2" max="2" width="12.75390625" style="105" customWidth="1"/>
    <col min="3" max="3" width="10.375" style="106" customWidth="1"/>
    <col min="4" max="4" width="10.50390625" style="107" bestFit="1" customWidth="1"/>
    <col min="5" max="5" width="9.75390625" style="108" customWidth="1"/>
    <col min="6" max="6" width="6.00390625" style="108" customWidth="1"/>
    <col min="7" max="32" width="9.00390625" style="15" bestFit="1" customWidth="1"/>
    <col min="33" max="16384" width="8.75390625" style="15" customWidth="1"/>
  </cols>
  <sheetData>
    <row r="1" spans="1:6" ht="18.75" customHeight="1">
      <c r="A1" s="109" t="s">
        <v>248</v>
      </c>
      <c r="B1" s="109"/>
      <c r="C1" s="109"/>
      <c r="D1" s="109"/>
      <c r="E1" s="109"/>
      <c r="F1" s="109"/>
    </row>
    <row r="2" spans="1:6" ht="13.5" customHeight="1">
      <c r="A2" s="110"/>
      <c r="B2" s="111"/>
      <c r="C2" s="75"/>
      <c r="D2" s="112"/>
      <c r="E2" s="113" t="s">
        <v>249</v>
      </c>
      <c r="F2" s="113"/>
    </row>
    <row r="3" spans="1:6" ht="19.5" customHeight="1">
      <c r="A3" s="114" t="s">
        <v>250</v>
      </c>
      <c r="B3" s="115" t="s">
        <v>251</v>
      </c>
      <c r="C3" s="116"/>
      <c r="D3" s="117"/>
      <c r="E3" s="118" t="s">
        <v>252</v>
      </c>
      <c r="F3" s="119"/>
    </row>
    <row r="4" spans="1:6" ht="24">
      <c r="A4" s="120"/>
      <c r="B4" s="121" t="s">
        <v>253</v>
      </c>
      <c r="C4" s="122" t="s">
        <v>102</v>
      </c>
      <c r="D4" s="122" t="s">
        <v>254</v>
      </c>
      <c r="E4" s="123" t="s">
        <v>255</v>
      </c>
      <c r="F4" s="124" t="s">
        <v>256</v>
      </c>
    </row>
    <row r="5" spans="1:6" s="103" customFormat="1" ht="20.25" customHeight="1">
      <c r="A5" s="125" t="s">
        <v>257</v>
      </c>
      <c r="B5" s="126">
        <f aca="true" t="shared" si="0" ref="B5:F5">SUM(B6)</f>
        <v>32.57</v>
      </c>
      <c r="C5" s="126">
        <f t="shared" si="0"/>
        <v>32.57</v>
      </c>
      <c r="D5" s="127">
        <f aca="true" t="shared" si="1" ref="D5:D11">F5*2</f>
        <v>0</v>
      </c>
      <c r="E5" s="127">
        <f t="shared" si="0"/>
        <v>10</v>
      </c>
      <c r="F5" s="127">
        <f t="shared" si="0"/>
        <v>0</v>
      </c>
    </row>
    <row r="6" spans="1:6" ht="20.25" customHeight="1">
      <c r="A6" s="128" t="s">
        <v>258</v>
      </c>
      <c r="B6" s="129">
        <f>SUM(B7,B8)</f>
        <v>32.57</v>
      </c>
      <c r="C6" s="129">
        <v>32.57</v>
      </c>
      <c r="D6" s="130">
        <f t="shared" si="1"/>
        <v>0</v>
      </c>
      <c r="E6" s="130">
        <v>10</v>
      </c>
      <c r="F6" s="130">
        <f>SUM(F7,F8)</f>
        <v>0</v>
      </c>
    </row>
    <row r="7" spans="1:6" ht="20.25" customHeight="1">
      <c r="A7" s="131" t="s">
        <v>259</v>
      </c>
      <c r="B7" s="129">
        <f aca="true" t="shared" si="2" ref="B7:B11">SUM(C7,D7)</f>
        <v>0</v>
      </c>
      <c r="C7" s="130">
        <v>0</v>
      </c>
      <c r="D7" s="130">
        <f t="shared" si="1"/>
        <v>0</v>
      </c>
      <c r="E7" s="130">
        <v>2</v>
      </c>
      <c r="F7" s="132"/>
    </row>
    <row r="8" spans="1:6" ht="20.25" customHeight="1">
      <c r="A8" s="131" t="s">
        <v>260</v>
      </c>
      <c r="B8" s="129">
        <f t="shared" si="2"/>
        <v>32.57</v>
      </c>
      <c r="C8" s="130">
        <v>32.57</v>
      </c>
      <c r="D8" s="130">
        <f t="shared" si="1"/>
        <v>0</v>
      </c>
      <c r="E8" s="130">
        <v>10</v>
      </c>
      <c r="F8" s="132"/>
    </row>
    <row r="9" spans="1:6" s="103" customFormat="1" ht="20.25" customHeight="1">
      <c r="A9" s="133" t="s">
        <v>261</v>
      </c>
      <c r="B9" s="134">
        <f>SUM(B10,B12)</f>
        <v>15.28</v>
      </c>
      <c r="C9" s="134">
        <f>SUM(C10,C12)</f>
        <v>15.28</v>
      </c>
      <c r="D9" s="127">
        <f t="shared" si="1"/>
        <v>0</v>
      </c>
      <c r="E9" s="135">
        <f>SUM(E10)</f>
        <v>1</v>
      </c>
      <c r="F9" s="135">
        <f>SUM(F10)</f>
        <v>0</v>
      </c>
    </row>
    <row r="10" spans="1:6" ht="20.25" customHeight="1">
      <c r="A10" s="136" t="s">
        <v>262</v>
      </c>
      <c r="B10" s="137">
        <f aca="true" t="shared" si="3" ref="B10:F10">SUM(B11)</f>
        <v>2.16</v>
      </c>
      <c r="C10" s="137">
        <v>2.16</v>
      </c>
      <c r="D10" s="130">
        <f t="shared" si="1"/>
        <v>0</v>
      </c>
      <c r="E10" s="138">
        <f t="shared" si="3"/>
        <v>1</v>
      </c>
      <c r="F10" s="138">
        <f t="shared" si="3"/>
        <v>0</v>
      </c>
    </row>
    <row r="11" spans="1:6" ht="20.25" customHeight="1">
      <c r="A11" s="139" t="s">
        <v>263</v>
      </c>
      <c r="B11" s="129">
        <f t="shared" si="2"/>
        <v>2.16</v>
      </c>
      <c r="C11" s="130">
        <v>2.16</v>
      </c>
      <c r="D11" s="130">
        <f t="shared" si="1"/>
        <v>0</v>
      </c>
      <c r="E11" s="138">
        <v>1</v>
      </c>
      <c r="F11" s="138"/>
    </row>
    <row r="12" spans="1:6" ht="20.25" customHeight="1">
      <c r="A12" s="139" t="s">
        <v>264</v>
      </c>
      <c r="B12" s="129">
        <v>13.12</v>
      </c>
      <c r="C12" s="130">
        <v>13.12</v>
      </c>
      <c r="D12" s="130"/>
      <c r="E12" s="138">
        <v>5</v>
      </c>
      <c r="F12" s="138"/>
    </row>
    <row r="13" spans="1:6" ht="20.25" customHeight="1">
      <c r="A13" s="139" t="s">
        <v>265</v>
      </c>
      <c r="B13" s="129">
        <v>13.12</v>
      </c>
      <c r="C13" s="130">
        <v>13.12</v>
      </c>
      <c r="D13" s="130"/>
      <c r="E13" s="138">
        <v>5</v>
      </c>
      <c r="F13" s="138"/>
    </row>
    <row r="14" spans="1:6" s="103" customFormat="1" ht="20.25" customHeight="1">
      <c r="A14" s="125" t="s">
        <v>266</v>
      </c>
      <c r="B14" s="134">
        <f aca="true" t="shared" si="4" ref="B14:F14">SUM(B15)</f>
        <v>19.84</v>
      </c>
      <c r="C14" s="134">
        <f t="shared" si="4"/>
        <v>19.84</v>
      </c>
      <c r="D14" s="127">
        <f aca="true" t="shared" si="5" ref="D14:D59">F14*2</f>
        <v>0</v>
      </c>
      <c r="E14" s="135">
        <f t="shared" si="4"/>
        <v>12</v>
      </c>
      <c r="F14" s="135">
        <f t="shared" si="4"/>
        <v>0</v>
      </c>
    </row>
    <row r="15" spans="1:6" ht="20.25" customHeight="1">
      <c r="A15" s="139" t="s">
        <v>267</v>
      </c>
      <c r="B15" s="129">
        <f aca="true" t="shared" si="6" ref="B15:B20">SUM(C15,D15)</f>
        <v>19.84</v>
      </c>
      <c r="C15" s="130">
        <v>19.84</v>
      </c>
      <c r="D15" s="130">
        <f t="shared" si="5"/>
        <v>0</v>
      </c>
      <c r="E15" s="140">
        <v>12</v>
      </c>
      <c r="F15" s="138"/>
    </row>
    <row r="16" spans="1:6" s="103" customFormat="1" ht="20.25" customHeight="1">
      <c r="A16" s="125" t="s">
        <v>268</v>
      </c>
      <c r="B16" s="141">
        <f aca="true" t="shared" si="7" ref="B16:F16">SUM(B17,B19,B21,B23,B26,B29)</f>
        <v>535.33</v>
      </c>
      <c r="C16" s="141">
        <f t="shared" si="7"/>
        <v>525.33</v>
      </c>
      <c r="D16" s="127">
        <f t="shared" si="5"/>
        <v>10</v>
      </c>
      <c r="E16" s="142">
        <f t="shared" si="7"/>
        <v>343</v>
      </c>
      <c r="F16" s="142">
        <f t="shared" si="7"/>
        <v>5</v>
      </c>
    </row>
    <row r="17" spans="1:6" ht="20.25" customHeight="1">
      <c r="A17" s="136" t="s">
        <v>269</v>
      </c>
      <c r="B17" s="137">
        <f aca="true" t="shared" si="8" ref="B17:F17">SUM(B18)</f>
        <v>25.95</v>
      </c>
      <c r="C17" s="137">
        <v>25.95</v>
      </c>
      <c r="D17" s="130">
        <f t="shared" si="5"/>
        <v>0</v>
      </c>
      <c r="E17" s="138">
        <f t="shared" si="8"/>
        <v>12</v>
      </c>
      <c r="F17" s="138">
        <f t="shared" si="8"/>
        <v>0</v>
      </c>
    </row>
    <row r="18" spans="1:6" ht="20.25" customHeight="1">
      <c r="A18" s="139" t="s">
        <v>270</v>
      </c>
      <c r="B18" s="129">
        <f t="shared" si="6"/>
        <v>25.95</v>
      </c>
      <c r="C18" s="130">
        <v>25.95</v>
      </c>
      <c r="D18" s="130">
        <f t="shared" si="5"/>
        <v>0</v>
      </c>
      <c r="E18" s="130">
        <v>12</v>
      </c>
      <c r="F18" s="130"/>
    </row>
    <row r="19" spans="1:6" ht="20.25" customHeight="1">
      <c r="A19" s="136" t="s">
        <v>271</v>
      </c>
      <c r="B19" s="129">
        <f aca="true" t="shared" si="9" ref="B19:F19">SUM(B20)</f>
        <v>18.28</v>
      </c>
      <c r="C19" s="129">
        <v>16.28</v>
      </c>
      <c r="D19" s="130">
        <f t="shared" si="5"/>
        <v>2</v>
      </c>
      <c r="E19" s="143">
        <f t="shared" si="9"/>
        <v>32</v>
      </c>
      <c r="F19" s="143">
        <f t="shared" si="9"/>
        <v>1</v>
      </c>
    </row>
    <row r="20" spans="1:6" ht="20.25" customHeight="1">
      <c r="A20" s="139" t="s">
        <v>272</v>
      </c>
      <c r="B20" s="129">
        <f t="shared" si="6"/>
        <v>18.28</v>
      </c>
      <c r="C20" s="130">
        <v>16.28</v>
      </c>
      <c r="D20" s="130">
        <f t="shared" si="5"/>
        <v>2</v>
      </c>
      <c r="E20" s="132">
        <v>32</v>
      </c>
      <c r="F20" s="130">
        <v>1</v>
      </c>
    </row>
    <row r="21" spans="1:6" ht="20.25" customHeight="1">
      <c r="A21" s="136" t="s">
        <v>273</v>
      </c>
      <c r="B21" s="144">
        <f aca="true" t="shared" si="10" ref="B21:F21">SUM(B22)</f>
        <v>20.63</v>
      </c>
      <c r="C21" s="144">
        <v>20.63</v>
      </c>
      <c r="D21" s="130">
        <f t="shared" si="5"/>
        <v>0</v>
      </c>
      <c r="E21" s="132">
        <f t="shared" si="10"/>
        <v>5</v>
      </c>
      <c r="F21" s="132">
        <f t="shared" si="10"/>
        <v>0</v>
      </c>
    </row>
    <row r="22" spans="1:6" ht="20.25" customHeight="1">
      <c r="A22" s="139" t="s">
        <v>274</v>
      </c>
      <c r="B22" s="129">
        <f aca="true" t="shared" si="11" ref="B22:B25">SUM(C22,D22)</f>
        <v>20.63</v>
      </c>
      <c r="C22" s="130">
        <v>20.63</v>
      </c>
      <c r="D22" s="130">
        <f t="shared" si="5"/>
        <v>0</v>
      </c>
      <c r="E22" s="130">
        <v>5</v>
      </c>
      <c r="F22" s="130"/>
    </row>
    <row r="23" spans="1:6" ht="20.25" customHeight="1">
      <c r="A23" s="139" t="s">
        <v>275</v>
      </c>
      <c r="B23" s="129">
        <f aca="true" t="shared" si="12" ref="B23:F23">SUM(B24,B25)</f>
        <v>39.8</v>
      </c>
      <c r="C23" s="129">
        <f t="shared" si="12"/>
        <v>39.8</v>
      </c>
      <c r="D23" s="130">
        <f t="shared" si="5"/>
        <v>0</v>
      </c>
      <c r="E23" s="143">
        <f t="shared" si="12"/>
        <v>40</v>
      </c>
      <c r="F23" s="143">
        <f t="shared" si="12"/>
        <v>0</v>
      </c>
    </row>
    <row r="24" spans="1:6" ht="20.25" customHeight="1">
      <c r="A24" s="139" t="s">
        <v>276</v>
      </c>
      <c r="B24" s="129">
        <f t="shared" si="11"/>
        <v>19.84</v>
      </c>
      <c r="C24" s="130">
        <v>19.84</v>
      </c>
      <c r="D24" s="130">
        <f t="shared" si="5"/>
        <v>0</v>
      </c>
      <c r="E24" s="132">
        <v>9</v>
      </c>
      <c r="F24" s="130"/>
    </row>
    <row r="25" spans="1:6" ht="20.25" customHeight="1">
      <c r="A25" s="139" t="s">
        <v>277</v>
      </c>
      <c r="B25" s="129">
        <f t="shared" si="11"/>
        <v>19.96</v>
      </c>
      <c r="C25" s="130">
        <v>19.96</v>
      </c>
      <c r="D25" s="130">
        <f t="shared" si="5"/>
        <v>0</v>
      </c>
      <c r="E25" s="132">
        <v>31</v>
      </c>
      <c r="F25" s="130"/>
    </row>
    <row r="26" spans="1:6" ht="20.25" customHeight="1">
      <c r="A26" s="139" t="s">
        <v>278</v>
      </c>
      <c r="B26" s="129">
        <f aca="true" t="shared" si="13" ref="B26:F26">SUM(B27,B28)</f>
        <v>383.70000000000005</v>
      </c>
      <c r="C26" s="129">
        <f t="shared" si="13"/>
        <v>375.70000000000005</v>
      </c>
      <c r="D26" s="130">
        <f t="shared" si="5"/>
        <v>8</v>
      </c>
      <c r="E26" s="132">
        <f t="shared" si="13"/>
        <v>222</v>
      </c>
      <c r="F26" s="132">
        <f t="shared" si="13"/>
        <v>4</v>
      </c>
    </row>
    <row r="27" spans="1:6" ht="20.25" customHeight="1">
      <c r="A27" s="139" t="s">
        <v>279</v>
      </c>
      <c r="B27" s="129">
        <f aca="true" t="shared" si="14" ref="B27:B31">SUM(C27,D27)</f>
        <v>34.04</v>
      </c>
      <c r="C27" s="130">
        <v>34.04</v>
      </c>
      <c r="D27" s="130">
        <f t="shared" si="5"/>
        <v>0</v>
      </c>
      <c r="E27" s="132">
        <v>20</v>
      </c>
      <c r="F27" s="130"/>
    </row>
    <row r="28" spans="1:6" ht="20.25" customHeight="1">
      <c r="A28" s="139" t="s">
        <v>280</v>
      </c>
      <c r="B28" s="129">
        <v>349.66</v>
      </c>
      <c r="C28" s="130">
        <v>341.66</v>
      </c>
      <c r="D28" s="130">
        <f t="shared" si="5"/>
        <v>8</v>
      </c>
      <c r="E28" s="132">
        <v>202</v>
      </c>
      <c r="F28" s="130">
        <v>4</v>
      </c>
    </row>
    <row r="29" spans="1:6" ht="20.25" customHeight="1">
      <c r="A29" s="136" t="s">
        <v>281</v>
      </c>
      <c r="B29" s="144">
        <f aca="true" t="shared" si="15" ref="B29:F29">SUM(B30)</f>
        <v>46.97</v>
      </c>
      <c r="C29" s="144">
        <v>46.97</v>
      </c>
      <c r="D29" s="130">
        <f t="shared" si="5"/>
        <v>0</v>
      </c>
      <c r="E29" s="132">
        <f t="shared" si="15"/>
        <v>32</v>
      </c>
      <c r="F29" s="132">
        <f t="shared" si="15"/>
        <v>0</v>
      </c>
    </row>
    <row r="30" spans="1:6" ht="20.25" customHeight="1">
      <c r="A30" s="139" t="s">
        <v>282</v>
      </c>
      <c r="B30" s="129">
        <f t="shared" si="14"/>
        <v>46.97</v>
      </c>
      <c r="C30" s="130">
        <v>46.97</v>
      </c>
      <c r="D30" s="130">
        <f t="shared" si="5"/>
        <v>0</v>
      </c>
      <c r="E30" s="132">
        <v>32</v>
      </c>
      <c r="F30" s="130"/>
    </row>
    <row r="31" spans="1:6" s="103" customFormat="1" ht="20.25" customHeight="1">
      <c r="A31" s="125" t="s">
        <v>283</v>
      </c>
      <c r="B31" s="126">
        <f t="shared" si="14"/>
        <v>14.28</v>
      </c>
      <c r="C31" s="127">
        <v>14.28</v>
      </c>
      <c r="D31" s="127">
        <f t="shared" si="5"/>
        <v>0</v>
      </c>
      <c r="E31" s="127">
        <v>26</v>
      </c>
      <c r="F31" s="127"/>
    </row>
    <row r="32" spans="1:6" s="103" customFormat="1" ht="20.25" customHeight="1">
      <c r="A32" s="125" t="s">
        <v>284</v>
      </c>
      <c r="B32" s="126">
        <f aca="true" t="shared" si="16" ref="B32:F32">SUM(B33)</f>
        <v>169.05</v>
      </c>
      <c r="C32" s="126">
        <f t="shared" si="16"/>
        <v>165.05</v>
      </c>
      <c r="D32" s="127">
        <f t="shared" si="5"/>
        <v>4</v>
      </c>
      <c r="E32" s="127">
        <f t="shared" si="16"/>
        <v>92</v>
      </c>
      <c r="F32" s="127">
        <f t="shared" si="16"/>
        <v>2</v>
      </c>
    </row>
    <row r="33" spans="1:6" ht="20.25" customHeight="1">
      <c r="A33" s="136" t="s">
        <v>285</v>
      </c>
      <c r="B33" s="129">
        <f aca="true" t="shared" si="17" ref="B33:F33">SUM(B34,B35)</f>
        <v>169.05</v>
      </c>
      <c r="C33" s="129">
        <f t="shared" si="17"/>
        <v>165.05</v>
      </c>
      <c r="D33" s="130">
        <f t="shared" si="5"/>
        <v>4</v>
      </c>
      <c r="E33" s="143">
        <f t="shared" si="17"/>
        <v>92</v>
      </c>
      <c r="F33" s="143">
        <f t="shared" si="17"/>
        <v>2</v>
      </c>
    </row>
    <row r="34" spans="1:6" ht="20.25" customHeight="1">
      <c r="A34" s="139" t="s">
        <v>286</v>
      </c>
      <c r="B34" s="129">
        <v>119.05</v>
      </c>
      <c r="C34" s="130">
        <v>115.05</v>
      </c>
      <c r="D34" s="130">
        <f t="shared" si="5"/>
        <v>4</v>
      </c>
      <c r="E34" s="132">
        <v>65</v>
      </c>
      <c r="F34" s="130">
        <v>2</v>
      </c>
    </row>
    <row r="35" spans="1:6" ht="20.25" customHeight="1">
      <c r="A35" s="139" t="s">
        <v>287</v>
      </c>
      <c r="B35" s="129">
        <f aca="true" t="shared" si="18" ref="B35:B42">SUM(C35,D35)</f>
        <v>50</v>
      </c>
      <c r="C35" s="130">
        <v>50</v>
      </c>
      <c r="D35" s="130">
        <f t="shared" si="5"/>
        <v>0</v>
      </c>
      <c r="E35" s="138">
        <v>27</v>
      </c>
      <c r="F35" s="130"/>
    </row>
    <row r="36" spans="1:6" s="103" customFormat="1" ht="20.25" customHeight="1">
      <c r="A36" s="133" t="s">
        <v>288</v>
      </c>
      <c r="B36" s="126">
        <f aca="true" t="shared" si="19" ref="B36:F36">SUM(B37,B43,B47,B54,B56,B58)</f>
        <v>369.18999999999994</v>
      </c>
      <c r="C36" s="126">
        <f t="shared" si="19"/>
        <v>369.18999999999994</v>
      </c>
      <c r="D36" s="127">
        <f t="shared" si="5"/>
        <v>0</v>
      </c>
      <c r="E36" s="127">
        <f t="shared" si="19"/>
        <v>806</v>
      </c>
      <c r="F36" s="127">
        <f t="shared" si="19"/>
        <v>0</v>
      </c>
    </row>
    <row r="37" spans="1:6" ht="20.25" customHeight="1">
      <c r="A37" s="145" t="s">
        <v>289</v>
      </c>
      <c r="B37" s="129">
        <f aca="true" t="shared" si="20" ref="B37:F37">SUM(B38,B39,B40,B41,B42)</f>
        <v>91.08</v>
      </c>
      <c r="C37" s="129">
        <f t="shared" si="20"/>
        <v>91.08</v>
      </c>
      <c r="D37" s="130">
        <f t="shared" si="5"/>
        <v>0</v>
      </c>
      <c r="E37" s="130">
        <f t="shared" si="20"/>
        <v>178</v>
      </c>
      <c r="F37" s="130">
        <f t="shared" si="20"/>
        <v>0</v>
      </c>
    </row>
    <row r="38" spans="1:6" ht="20.25" customHeight="1">
      <c r="A38" s="139" t="s">
        <v>290</v>
      </c>
      <c r="B38" s="129">
        <f t="shared" si="18"/>
        <v>48.75</v>
      </c>
      <c r="C38" s="130">
        <v>48.75</v>
      </c>
      <c r="D38" s="130">
        <f t="shared" si="5"/>
        <v>0</v>
      </c>
      <c r="E38" s="138">
        <v>79</v>
      </c>
      <c r="F38" s="130"/>
    </row>
    <row r="39" spans="1:6" ht="20.25" customHeight="1">
      <c r="A39" s="139" t="s">
        <v>260</v>
      </c>
      <c r="B39" s="129">
        <f t="shared" si="18"/>
        <v>42.33</v>
      </c>
      <c r="C39" s="130">
        <v>42.33</v>
      </c>
      <c r="D39" s="130">
        <f t="shared" si="5"/>
        <v>0</v>
      </c>
      <c r="E39" s="138">
        <v>46</v>
      </c>
      <c r="F39" s="130"/>
    </row>
    <row r="40" spans="1:6" ht="20.25" customHeight="1">
      <c r="A40" s="139" t="s">
        <v>291</v>
      </c>
      <c r="B40" s="129">
        <f t="shared" si="18"/>
        <v>0</v>
      </c>
      <c r="C40" s="130"/>
      <c r="D40" s="130">
        <f t="shared" si="5"/>
        <v>0</v>
      </c>
      <c r="E40" s="138">
        <v>22</v>
      </c>
      <c r="F40" s="130"/>
    </row>
    <row r="41" spans="1:6" ht="20.25" customHeight="1">
      <c r="A41" s="139" t="s">
        <v>292</v>
      </c>
      <c r="B41" s="129">
        <f t="shared" si="18"/>
        <v>0</v>
      </c>
      <c r="C41" s="130"/>
      <c r="D41" s="130">
        <f t="shared" si="5"/>
        <v>0</v>
      </c>
      <c r="E41" s="138">
        <v>23</v>
      </c>
      <c r="F41" s="130"/>
    </row>
    <row r="42" spans="1:6" ht="20.25" customHeight="1">
      <c r="A42" s="146" t="s">
        <v>293</v>
      </c>
      <c r="B42" s="129">
        <f t="shared" si="18"/>
        <v>0</v>
      </c>
      <c r="C42" s="130"/>
      <c r="D42" s="130">
        <f t="shared" si="5"/>
        <v>0</v>
      </c>
      <c r="E42" s="140">
        <v>8</v>
      </c>
      <c r="F42" s="130"/>
    </row>
    <row r="43" spans="1:6" ht="20.25" customHeight="1">
      <c r="A43" s="146" t="s">
        <v>294</v>
      </c>
      <c r="B43" s="147">
        <f aca="true" t="shared" si="21" ref="B43:F43">SUM(B44,B45,B46)</f>
        <v>0</v>
      </c>
      <c r="C43" s="147"/>
      <c r="D43" s="130">
        <f t="shared" si="5"/>
        <v>0</v>
      </c>
      <c r="E43" s="140">
        <f t="shared" si="21"/>
        <v>142</v>
      </c>
      <c r="F43" s="140">
        <f t="shared" si="21"/>
        <v>0</v>
      </c>
    </row>
    <row r="44" spans="1:6" ht="20.25" customHeight="1">
      <c r="A44" s="139" t="s">
        <v>295</v>
      </c>
      <c r="B44" s="129">
        <f aca="true" t="shared" si="22" ref="B44:B46">SUM(C44,D44)</f>
        <v>0</v>
      </c>
      <c r="C44" s="130"/>
      <c r="D44" s="130">
        <f t="shared" si="5"/>
        <v>0</v>
      </c>
      <c r="E44" s="138">
        <v>64</v>
      </c>
      <c r="F44" s="130"/>
    </row>
    <row r="45" spans="1:6" ht="20.25" customHeight="1">
      <c r="A45" s="139" t="s">
        <v>296</v>
      </c>
      <c r="B45" s="129">
        <f t="shared" si="22"/>
        <v>0</v>
      </c>
      <c r="C45" s="130"/>
      <c r="D45" s="130">
        <f t="shared" si="5"/>
        <v>0</v>
      </c>
      <c r="E45" s="138">
        <v>36</v>
      </c>
      <c r="F45" s="130"/>
    </row>
    <row r="46" spans="1:6" ht="20.25" customHeight="1">
      <c r="A46" s="139" t="s">
        <v>297</v>
      </c>
      <c r="B46" s="129">
        <f t="shared" si="22"/>
        <v>0</v>
      </c>
      <c r="C46" s="130"/>
      <c r="D46" s="130">
        <f t="shared" si="5"/>
        <v>0</v>
      </c>
      <c r="E46" s="138">
        <v>42</v>
      </c>
      <c r="F46" s="130"/>
    </row>
    <row r="47" spans="1:6" ht="20.25" customHeight="1">
      <c r="A47" s="139" t="s">
        <v>298</v>
      </c>
      <c r="B47" s="137">
        <f aca="true" t="shared" si="23" ref="B47:F47">SUM(B48,B49,B50,B51,B52,B53)</f>
        <v>273.96999999999997</v>
      </c>
      <c r="C47" s="137">
        <f t="shared" si="23"/>
        <v>273.96999999999997</v>
      </c>
      <c r="D47" s="130">
        <f t="shared" si="5"/>
        <v>0</v>
      </c>
      <c r="E47" s="138">
        <f t="shared" si="23"/>
        <v>353</v>
      </c>
      <c r="F47" s="138">
        <f t="shared" si="23"/>
        <v>0</v>
      </c>
    </row>
    <row r="48" spans="1:6" ht="20.25" customHeight="1">
      <c r="A48" s="139" t="s">
        <v>299</v>
      </c>
      <c r="B48" s="129">
        <f aca="true" t="shared" si="24" ref="B48:B53">SUM(C48,D48)</f>
        <v>0</v>
      </c>
      <c r="C48" s="130"/>
      <c r="D48" s="130">
        <f t="shared" si="5"/>
        <v>0</v>
      </c>
      <c r="E48" s="138">
        <v>15</v>
      </c>
      <c r="F48" s="130"/>
    </row>
    <row r="49" spans="1:6" ht="20.25" customHeight="1">
      <c r="A49" s="139" t="s">
        <v>300</v>
      </c>
      <c r="B49" s="129">
        <f t="shared" si="24"/>
        <v>56.9</v>
      </c>
      <c r="C49" s="130">
        <v>56.9</v>
      </c>
      <c r="D49" s="130">
        <f t="shared" si="5"/>
        <v>0</v>
      </c>
      <c r="E49" s="138">
        <v>112</v>
      </c>
      <c r="F49" s="130"/>
    </row>
    <row r="50" spans="1:6" ht="20.25" customHeight="1">
      <c r="A50" s="139" t="s">
        <v>301</v>
      </c>
      <c r="B50" s="129">
        <f t="shared" si="24"/>
        <v>120.68</v>
      </c>
      <c r="C50" s="130">
        <v>120.68</v>
      </c>
      <c r="D50" s="130">
        <f t="shared" si="5"/>
        <v>0</v>
      </c>
      <c r="E50" s="138">
        <v>101</v>
      </c>
      <c r="F50" s="130"/>
    </row>
    <row r="51" spans="1:6" ht="20.25" customHeight="1">
      <c r="A51" s="139" t="s">
        <v>302</v>
      </c>
      <c r="B51" s="129">
        <f t="shared" si="24"/>
        <v>31.07</v>
      </c>
      <c r="C51" s="130">
        <v>31.07</v>
      </c>
      <c r="D51" s="130">
        <f t="shared" si="5"/>
        <v>0</v>
      </c>
      <c r="E51" s="138">
        <v>41</v>
      </c>
      <c r="F51" s="130"/>
    </row>
    <row r="52" spans="1:6" ht="20.25" customHeight="1">
      <c r="A52" s="139" t="s">
        <v>303</v>
      </c>
      <c r="B52" s="129">
        <f t="shared" si="24"/>
        <v>18.17</v>
      </c>
      <c r="C52" s="130">
        <v>18.17</v>
      </c>
      <c r="D52" s="130">
        <f t="shared" si="5"/>
        <v>0</v>
      </c>
      <c r="E52" s="138">
        <v>35</v>
      </c>
      <c r="F52" s="130"/>
    </row>
    <row r="53" spans="1:6" ht="20.25" customHeight="1">
      <c r="A53" s="139" t="s">
        <v>304</v>
      </c>
      <c r="B53" s="129">
        <f t="shared" si="24"/>
        <v>47.15</v>
      </c>
      <c r="C53" s="130">
        <v>47.15</v>
      </c>
      <c r="D53" s="130">
        <f t="shared" si="5"/>
        <v>0</v>
      </c>
      <c r="E53" s="138">
        <v>49</v>
      </c>
      <c r="F53" s="130"/>
    </row>
    <row r="54" spans="1:6" ht="20.25" customHeight="1">
      <c r="A54" s="136" t="s">
        <v>305</v>
      </c>
      <c r="B54" s="137">
        <f aca="true" t="shared" si="25" ref="B54:F54">SUM(B55)</f>
        <v>0</v>
      </c>
      <c r="C54" s="137"/>
      <c r="D54" s="130">
        <f t="shared" si="5"/>
        <v>0</v>
      </c>
      <c r="E54" s="138">
        <f t="shared" si="25"/>
        <v>1</v>
      </c>
      <c r="F54" s="138">
        <f t="shared" si="25"/>
        <v>0</v>
      </c>
    </row>
    <row r="55" spans="1:6" ht="20.25" customHeight="1">
      <c r="A55" s="139" t="s">
        <v>306</v>
      </c>
      <c r="B55" s="129">
        <f aca="true" t="shared" si="26" ref="B55:B59">SUM(C55,D55)</f>
        <v>0</v>
      </c>
      <c r="C55" s="130"/>
      <c r="D55" s="130">
        <f t="shared" si="5"/>
        <v>0</v>
      </c>
      <c r="E55" s="138">
        <v>1</v>
      </c>
      <c r="F55" s="130"/>
    </row>
    <row r="56" spans="1:6" ht="20.25" customHeight="1">
      <c r="A56" s="136" t="s">
        <v>307</v>
      </c>
      <c r="B56" s="137">
        <f aca="true" t="shared" si="27" ref="B56:F56">SUM(B57)</f>
        <v>0</v>
      </c>
      <c r="C56" s="137"/>
      <c r="D56" s="130">
        <f t="shared" si="5"/>
        <v>0</v>
      </c>
      <c r="E56" s="138">
        <f t="shared" si="27"/>
        <v>130</v>
      </c>
      <c r="F56" s="138">
        <f t="shared" si="27"/>
        <v>0</v>
      </c>
    </row>
    <row r="57" spans="1:6" ht="20.25" customHeight="1">
      <c r="A57" s="139" t="s">
        <v>308</v>
      </c>
      <c r="B57" s="129">
        <f t="shared" si="26"/>
        <v>0</v>
      </c>
      <c r="C57" s="130"/>
      <c r="D57" s="130">
        <f t="shared" si="5"/>
        <v>0</v>
      </c>
      <c r="E57" s="130">
        <v>130</v>
      </c>
      <c r="F57" s="130"/>
    </row>
    <row r="58" spans="1:6" ht="20.25" customHeight="1">
      <c r="A58" s="136" t="s">
        <v>309</v>
      </c>
      <c r="B58" s="129">
        <f aca="true" t="shared" si="28" ref="B58:F58">SUM(B59)</f>
        <v>4.14</v>
      </c>
      <c r="C58" s="129">
        <v>4.14</v>
      </c>
      <c r="D58" s="130">
        <f t="shared" si="5"/>
        <v>0</v>
      </c>
      <c r="E58" s="130">
        <f t="shared" si="28"/>
        <v>2</v>
      </c>
      <c r="F58" s="130">
        <f t="shared" si="28"/>
        <v>0</v>
      </c>
    </row>
    <row r="59" spans="1:6" ht="20.25" customHeight="1">
      <c r="A59" s="139" t="s">
        <v>310</v>
      </c>
      <c r="B59" s="129">
        <f t="shared" si="26"/>
        <v>4.14</v>
      </c>
      <c r="C59" s="130">
        <v>4.14</v>
      </c>
      <c r="D59" s="130">
        <f t="shared" si="5"/>
        <v>0</v>
      </c>
      <c r="E59" s="130">
        <v>2</v>
      </c>
      <c r="F59" s="130"/>
    </row>
    <row r="60" spans="1:6" s="103" customFormat="1" ht="20.25" customHeight="1">
      <c r="A60" s="133" t="s">
        <v>311</v>
      </c>
      <c r="B60" s="126">
        <f aca="true" t="shared" si="29" ref="B60:F60">SUM(B61,B65)</f>
        <v>0</v>
      </c>
      <c r="C60" s="126"/>
      <c r="D60" s="127"/>
      <c r="E60" s="127">
        <f t="shared" si="29"/>
        <v>288</v>
      </c>
      <c r="F60" s="127">
        <f t="shared" si="29"/>
        <v>0</v>
      </c>
    </row>
    <row r="61" spans="1:6" ht="20.25" customHeight="1">
      <c r="A61" s="145" t="s">
        <v>312</v>
      </c>
      <c r="B61" s="129">
        <f aca="true" t="shared" si="30" ref="B61:F61">SUM(B62,B63,B64)</f>
        <v>0</v>
      </c>
      <c r="C61" s="129"/>
      <c r="D61" s="130">
        <f aca="true" t="shared" si="31" ref="D61:D64">F61*2</f>
        <v>0</v>
      </c>
      <c r="E61" s="143">
        <f t="shared" si="30"/>
        <v>49</v>
      </c>
      <c r="F61" s="143">
        <f t="shared" si="30"/>
        <v>0</v>
      </c>
    </row>
    <row r="62" spans="1:6" ht="20.25" customHeight="1">
      <c r="A62" s="139" t="s">
        <v>313</v>
      </c>
      <c r="B62" s="129">
        <f aca="true" t="shared" si="32" ref="B62:B64">SUM(C62,D62)</f>
        <v>0</v>
      </c>
      <c r="C62" s="130"/>
      <c r="D62" s="130">
        <f t="shared" si="31"/>
        <v>0</v>
      </c>
      <c r="E62" s="132">
        <v>10</v>
      </c>
      <c r="F62" s="130"/>
    </row>
    <row r="63" spans="1:6" ht="20.25" customHeight="1">
      <c r="A63" s="139" t="s">
        <v>314</v>
      </c>
      <c r="B63" s="129">
        <f t="shared" si="32"/>
        <v>0</v>
      </c>
      <c r="C63" s="130"/>
      <c r="D63" s="130">
        <f t="shared" si="31"/>
        <v>0</v>
      </c>
      <c r="E63" s="138">
        <v>18</v>
      </c>
      <c r="F63" s="130"/>
    </row>
    <row r="64" spans="1:6" ht="20.25" customHeight="1">
      <c r="A64" s="139" t="s">
        <v>260</v>
      </c>
      <c r="B64" s="129">
        <f t="shared" si="32"/>
        <v>0</v>
      </c>
      <c r="C64" s="130"/>
      <c r="D64" s="130">
        <f t="shared" si="31"/>
        <v>0</v>
      </c>
      <c r="E64" s="138">
        <v>21</v>
      </c>
      <c r="F64" s="130"/>
    </row>
    <row r="65" spans="1:6" ht="20.25" customHeight="1">
      <c r="A65" s="136" t="s">
        <v>315</v>
      </c>
      <c r="B65" s="137">
        <f>SUM(B66)</f>
        <v>0</v>
      </c>
      <c r="C65" s="137"/>
      <c r="D65" s="130"/>
      <c r="E65" s="138">
        <f>SUM(E66)</f>
        <v>239</v>
      </c>
      <c r="F65" s="138"/>
    </row>
    <row r="66" spans="1:6" ht="20.25" customHeight="1">
      <c r="A66" s="139" t="s">
        <v>316</v>
      </c>
      <c r="B66" s="129"/>
      <c r="C66" s="130"/>
      <c r="D66" s="130"/>
      <c r="E66" s="130">
        <v>239</v>
      </c>
      <c r="F66" s="130"/>
    </row>
    <row r="67" spans="1:6" s="103" customFormat="1" ht="20.25" customHeight="1">
      <c r="A67" s="133" t="s">
        <v>317</v>
      </c>
      <c r="B67" s="126">
        <f aca="true" t="shared" si="33" ref="B67:F67">SUM(B68,B75)</f>
        <v>664.24</v>
      </c>
      <c r="C67" s="126">
        <f t="shared" si="33"/>
        <v>658.24</v>
      </c>
      <c r="D67" s="127">
        <f aca="true" t="shared" si="34" ref="D67:D96">F67*2</f>
        <v>6</v>
      </c>
      <c r="E67" s="127">
        <f t="shared" si="33"/>
        <v>402</v>
      </c>
      <c r="F67" s="127">
        <f t="shared" si="33"/>
        <v>3</v>
      </c>
    </row>
    <row r="68" spans="1:6" ht="20.25" customHeight="1">
      <c r="A68" s="145" t="s">
        <v>318</v>
      </c>
      <c r="B68" s="129">
        <f aca="true" t="shared" si="35" ref="B68:F68">SUM(B69,B70,B71,B72,B73,B74)</f>
        <v>486.59</v>
      </c>
      <c r="C68" s="129">
        <f t="shared" si="35"/>
        <v>480.59</v>
      </c>
      <c r="D68" s="130">
        <f t="shared" si="34"/>
        <v>6</v>
      </c>
      <c r="E68" s="130">
        <f t="shared" si="35"/>
        <v>295</v>
      </c>
      <c r="F68" s="130">
        <f t="shared" si="35"/>
        <v>3</v>
      </c>
    </row>
    <row r="69" spans="1:6" ht="20.25" customHeight="1">
      <c r="A69" s="139" t="s">
        <v>319</v>
      </c>
      <c r="B69" s="129">
        <f aca="true" t="shared" si="36" ref="B69:B73">SUM(C69,D69)</f>
        <v>112.37</v>
      </c>
      <c r="C69" s="130">
        <v>112.37</v>
      </c>
      <c r="D69" s="130">
        <f t="shared" si="34"/>
        <v>0</v>
      </c>
      <c r="E69" s="138">
        <v>32</v>
      </c>
      <c r="F69" s="130"/>
    </row>
    <row r="70" spans="1:6" ht="20.25" customHeight="1">
      <c r="A70" s="139" t="s">
        <v>320</v>
      </c>
      <c r="B70" s="129">
        <f t="shared" si="36"/>
        <v>0</v>
      </c>
      <c r="C70" s="130"/>
      <c r="D70" s="130">
        <f t="shared" si="34"/>
        <v>0</v>
      </c>
      <c r="E70" s="138">
        <v>38</v>
      </c>
      <c r="F70" s="130"/>
    </row>
    <row r="71" spans="1:6" ht="20.25" customHeight="1">
      <c r="A71" s="139" t="s">
        <v>321</v>
      </c>
      <c r="B71" s="129">
        <f t="shared" si="36"/>
        <v>0</v>
      </c>
      <c r="C71" s="130"/>
      <c r="D71" s="130">
        <f t="shared" si="34"/>
        <v>0</v>
      </c>
      <c r="E71" s="138">
        <v>20</v>
      </c>
      <c r="F71" s="130"/>
    </row>
    <row r="72" spans="1:6" ht="20.25" customHeight="1">
      <c r="A72" s="139" t="s">
        <v>322</v>
      </c>
      <c r="B72" s="129">
        <f t="shared" si="36"/>
        <v>103.96</v>
      </c>
      <c r="C72" s="130">
        <v>103.96</v>
      </c>
      <c r="D72" s="130">
        <f t="shared" si="34"/>
        <v>0</v>
      </c>
      <c r="E72" s="140">
        <v>34</v>
      </c>
      <c r="F72" s="130"/>
    </row>
    <row r="73" spans="1:6" ht="20.25" customHeight="1">
      <c r="A73" s="139" t="s">
        <v>323</v>
      </c>
      <c r="B73" s="129">
        <f t="shared" si="36"/>
        <v>0</v>
      </c>
      <c r="C73" s="130"/>
      <c r="D73" s="130">
        <f t="shared" si="34"/>
        <v>0</v>
      </c>
      <c r="E73" s="138">
        <v>25</v>
      </c>
      <c r="F73" s="130"/>
    </row>
    <row r="74" spans="1:6" ht="20.25" customHeight="1">
      <c r="A74" s="139" t="s">
        <v>324</v>
      </c>
      <c r="B74" s="129">
        <v>270.26</v>
      </c>
      <c r="C74" s="130">
        <v>264.26</v>
      </c>
      <c r="D74" s="130">
        <f t="shared" si="34"/>
        <v>6</v>
      </c>
      <c r="E74" s="140">
        <v>146</v>
      </c>
      <c r="F74" s="130">
        <v>3</v>
      </c>
    </row>
    <row r="75" spans="1:6" ht="20.25" customHeight="1">
      <c r="A75" s="128" t="s">
        <v>325</v>
      </c>
      <c r="B75" s="147">
        <f aca="true" t="shared" si="37" ref="B75:F75">SUM(B76)</f>
        <v>177.65</v>
      </c>
      <c r="C75" s="147">
        <v>177.65</v>
      </c>
      <c r="D75" s="130">
        <f t="shared" si="34"/>
        <v>0</v>
      </c>
      <c r="E75" s="140">
        <f t="shared" si="37"/>
        <v>107</v>
      </c>
      <c r="F75" s="140">
        <f t="shared" si="37"/>
        <v>0</v>
      </c>
    </row>
    <row r="76" spans="1:6" ht="20.25" customHeight="1">
      <c r="A76" s="139" t="s">
        <v>326</v>
      </c>
      <c r="B76" s="129">
        <f aca="true" t="shared" si="38" ref="B76:B79">SUM(C76,D76)</f>
        <v>177.65</v>
      </c>
      <c r="C76" s="130">
        <v>177.65</v>
      </c>
      <c r="D76" s="130">
        <f t="shared" si="34"/>
        <v>0</v>
      </c>
      <c r="E76" s="138">
        <v>107</v>
      </c>
      <c r="F76" s="130"/>
    </row>
    <row r="77" spans="1:6" s="103" customFormat="1" ht="20.25" customHeight="1">
      <c r="A77" s="125" t="s">
        <v>327</v>
      </c>
      <c r="B77" s="126">
        <f aca="true" t="shared" si="39" ref="B77:F77">SUM(B78,B79,B80)</f>
        <v>1309.67</v>
      </c>
      <c r="C77" s="126">
        <f t="shared" si="39"/>
        <v>1293.67</v>
      </c>
      <c r="D77" s="127">
        <f t="shared" si="34"/>
        <v>16</v>
      </c>
      <c r="E77" s="148">
        <f t="shared" si="39"/>
        <v>1040</v>
      </c>
      <c r="F77" s="148">
        <f t="shared" si="39"/>
        <v>8</v>
      </c>
    </row>
    <row r="78" spans="1:6" ht="20.25" customHeight="1">
      <c r="A78" s="136" t="s">
        <v>328</v>
      </c>
      <c r="B78" s="129">
        <f t="shared" si="38"/>
        <v>562.44</v>
      </c>
      <c r="C78" s="130">
        <v>550.44</v>
      </c>
      <c r="D78" s="130">
        <f t="shared" si="34"/>
        <v>12</v>
      </c>
      <c r="E78" s="132">
        <v>594</v>
      </c>
      <c r="F78" s="130">
        <v>6</v>
      </c>
    </row>
    <row r="79" spans="1:6" ht="20.25" customHeight="1">
      <c r="A79" s="136" t="s">
        <v>329</v>
      </c>
      <c r="B79" s="129">
        <f t="shared" si="38"/>
        <v>747.23</v>
      </c>
      <c r="C79" s="130">
        <v>743.23</v>
      </c>
      <c r="D79" s="130">
        <f t="shared" si="34"/>
        <v>4</v>
      </c>
      <c r="E79" s="132">
        <v>254</v>
      </c>
      <c r="F79" s="130">
        <v>2</v>
      </c>
    </row>
    <row r="80" spans="1:6" ht="20.25" customHeight="1">
      <c r="A80" s="136" t="s">
        <v>330</v>
      </c>
      <c r="B80" s="129">
        <v>0</v>
      </c>
      <c r="C80" s="130">
        <v>0</v>
      </c>
      <c r="D80" s="130">
        <f t="shared" si="34"/>
        <v>0</v>
      </c>
      <c r="E80" s="140">
        <v>192</v>
      </c>
      <c r="F80" s="130"/>
    </row>
    <row r="81" spans="1:6" s="103" customFormat="1" ht="20.25" customHeight="1">
      <c r="A81" s="125" t="s">
        <v>331</v>
      </c>
      <c r="B81" s="126">
        <f aca="true" t="shared" si="40" ref="B81:F81">SUM(B82,B86,B88,B95)</f>
        <v>347.6499999999999</v>
      </c>
      <c r="C81" s="126">
        <f t="shared" si="40"/>
        <v>347.65</v>
      </c>
      <c r="D81" s="127">
        <f t="shared" si="34"/>
        <v>0</v>
      </c>
      <c r="E81" s="148">
        <f t="shared" si="40"/>
        <v>328</v>
      </c>
      <c r="F81" s="148">
        <f t="shared" si="40"/>
        <v>0</v>
      </c>
    </row>
    <row r="82" spans="1:6" ht="20.25" customHeight="1">
      <c r="A82" s="136" t="s">
        <v>289</v>
      </c>
      <c r="B82" s="129">
        <f aca="true" t="shared" si="41" ref="B82:F82">SUM(B83,B84,B85)</f>
        <v>6.03</v>
      </c>
      <c r="C82" s="129">
        <v>6.03</v>
      </c>
      <c r="D82" s="130">
        <f t="shared" si="34"/>
        <v>0</v>
      </c>
      <c r="E82" s="130">
        <f t="shared" si="41"/>
        <v>68</v>
      </c>
      <c r="F82" s="130">
        <f t="shared" si="41"/>
        <v>0</v>
      </c>
    </row>
    <row r="83" spans="1:6" ht="20.25" customHeight="1">
      <c r="A83" s="149" t="s">
        <v>332</v>
      </c>
      <c r="B83" s="129">
        <f aca="true" t="shared" si="42" ref="B83:B85">SUM(C83,D83)</f>
        <v>5.38</v>
      </c>
      <c r="C83" s="130">
        <v>5.38</v>
      </c>
      <c r="D83" s="130">
        <f t="shared" si="34"/>
        <v>0</v>
      </c>
      <c r="E83" s="140">
        <v>16</v>
      </c>
      <c r="F83" s="130"/>
    </row>
    <row r="84" spans="1:6" ht="20.25" customHeight="1">
      <c r="A84" s="149" t="s">
        <v>333</v>
      </c>
      <c r="B84" s="129">
        <f t="shared" si="42"/>
        <v>0</v>
      </c>
      <c r="C84" s="130"/>
      <c r="D84" s="130">
        <f t="shared" si="34"/>
        <v>0</v>
      </c>
      <c r="E84" s="140">
        <v>22</v>
      </c>
      <c r="F84" s="130"/>
    </row>
    <row r="85" spans="1:6" ht="20.25" customHeight="1">
      <c r="A85" s="149" t="s">
        <v>334</v>
      </c>
      <c r="B85" s="129">
        <f t="shared" si="42"/>
        <v>0.65</v>
      </c>
      <c r="C85" s="130">
        <v>0.65</v>
      </c>
      <c r="D85" s="130">
        <f t="shared" si="34"/>
        <v>0</v>
      </c>
      <c r="E85" s="140">
        <v>30</v>
      </c>
      <c r="F85" s="130"/>
    </row>
    <row r="86" spans="1:6" ht="20.25" customHeight="1">
      <c r="A86" s="136" t="s">
        <v>335</v>
      </c>
      <c r="B86" s="147">
        <f aca="true" t="shared" si="43" ref="B86:F86">SUM(B87)</f>
        <v>290.78</v>
      </c>
      <c r="C86" s="147">
        <v>290.78</v>
      </c>
      <c r="D86" s="130">
        <f t="shared" si="34"/>
        <v>0</v>
      </c>
      <c r="E86" s="150">
        <f t="shared" si="43"/>
        <v>81</v>
      </c>
      <c r="F86" s="150">
        <f t="shared" si="43"/>
        <v>0</v>
      </c>
    </row>
    <row r="87" spans="1:6" ht="20.25" customHeight="1">
      <c r="A87" s="139" t="s">
        <v>299</v>
      </c>
      <c r="B87" s="129">
        <f aca="true" t="shared" si="44" ref="B87:B94">SUM(C87,D87)</f>
        <v>290.78</v>
      </c>
      <c r="C87" s="130">
        <v>290.78</v>
      </c>
      <c r="D87" s="130">
        <f t="shared" si="34"/>
        <v>0</v>
      </c>
      <c r="E87" s="132">
        <v>81</v>
      </c>
      <c r="F87" s="130"/>
    </row>
    <row r="88" spans="1:6" ht="20.25" customHeight="1">
      <c r="A88" s="139" t="s">
        <v>336</v>
      </c>
      <c r="B88" s="144">
        <f aca="true" t="shared" si="45" ref="B88:F88">SUM(B89,B90,B91,B92,B93,B94)</f>
        <v>50.839999999999996</v>
      </c>
      <c r="C88" s="144">
        <v>50.84</v>
      </c>
      <c r="D88" s="130">
        <f t="shared" si="34"/>
        <v>0</v>
      </c>
      <c r="E88" s="132">
        <f t="shared" si="45"/>
        <v>85</v>
      </c>
      <c r="F88" s="132">
        <f t="shared" si="45"/>
        <v>0</v>
      </c>
    </row>
    <row r="89" spans="1:6" ht="20.25" customHeight="1">
      <c r="A89" s="139" t="s">
        <v>337</v>
      </c>
      <c r="B89" s="129">
        <f t="shared" si="44"/>
        <v>5.06</v>
      </c>
      <c r="C89" s="130">
        <v>5.06</v>
      </c>
      <c r="D89" s="130">
        <f t="shared" si="34"/>
        <v>0</v>
      </c>
      <c r="E89" s="132">
        <v>8</v>
      </c>
      <c r="F89" s="130"/>
    </row>
    <row r="90" spans="1:6" ht="20.25" customHeight="1">
      <c r="A90" s="139" t="s">
        <v>338</v>
      </c>
      <c r="B90" s="129">
        <f t="shared" si="44"/>
        <v>6.74</v>
      </c>
      <c r="C90" s="130">
        <v>6.74</v>
      </c>
      <c r="D90" s="130">
        <f t="shared" si="34"/>
        <v>0</v>
      </c>
      <c r="E90" s="132">
        <v>10</v>
      </c>
      <c r="F90" s="130"/>
    </row>
    <row r="91" spans="1:6" ht="20.25" customHeight="1">
      <c r="A91" s="139" t="s">
        <v>339</v>
      </c>
      <c r="B91" s="129">
        <f t="shared" si="44"/>
        <v>6.18</v>
      </c>
      <c r="C91" s="130">
        <v>6.18</v>
      </c>
      <c r="D91" s="130">
        <f t="shared" si="34"/>
        <v>0</v>
      </c>
      <c r="E91" s="138">
        <v>23</v>
      </c>
      <c r="F91" s="130"/>
    </row>
    <row r="92" spans="1:6" ht="20.25" customHeight="1">
      <c r="A92" s="139" t="s">
        <v>340</v>
      </c>
      <c r="B92" s="129">
        <f t="shared" si="44"/>
        <v>10.84</v>
      </c>
      <c r="C92" s="130">
        <v>10.84</v>
      </c>
      <c r="D92" s="130">
        <f t="shared" si="34"/>
        <v>0</v>
      </c>
      <c r="E92" s="138">
        <v>14</v>
      </c>
      <c r="F92" s="130"/>
    </row>
    <row r="93" spans="1:6" ht="20.25" customHeight="1">
      <c r="A93" s="139" t="s">
        <v>341</v>
      </c>
      <c r="B93" s="129">
        <f t="shared" si="44"/>
        <v>10.48</v>
      </c>
      <c r="C93" s="130">
        <v>10.48</v>
      </c>
      <c r="D93" s="130">
        <f t="shared" si="34"/>
        <v>0</v>
      </c>
      <c r="E93" s="138">
        <v>17</v>
      </c>
      <c r="F93" s="130"/>
    </row>
    <row r="94" spans="1:6" ht="20.25" customHeight="1">
      <c r="A94" s="139" t="s">
        <v>342</v>
      </c>
      <c r="B94" s="129">
        <f t="shared" si="44"/>
        <v>11.54</v>
      </c>
      <c r="C94" s="130">
        <v>11.54</v>
      </c>
      <c r="D94" s="130">
        <f t="shared" si="34"/>
        <v>0</v>
      </c>
      <c r="E94" s="132">
        <v>13</v>
      </c>
      <c r="F94" s="130"/>
    </row>
    <row r="95" spans="1:6" ht="20.25" customHeight="1">
      <c r="A95" s="136" t="s">
        <v>343</v>
      </c>
      <c r="B95" s="144">
        <f aca="true" t="shared" si="46" ref="B95:F95">SUM(B96)</f>
        <v>0</v>
      </c>
      <c r="C95" s="144"/>
      <c r="D95" s="130">
        <f t="shared" si="34"/>
        <v>0</v>
      </c>
      <c r="E95" s="132">
        <f t="shared" si="46"/>
        <v>94</v>
      </c>
      <c r="F95" s="132">
        <f t="shared" si="46"/>
        <v>0</v>
      </c>
    </row>
    <row r="96" spans="1:6" ht="20.25" customHeight="1">
      <c r="A96" s="139" t="s">
        <v>299</v>
      </c>
      <c r="B96" s="129">
        <f aca="true" t="shared" si="47" ref="B96:B102">SUM(C96,D96)</f>
        <v>0</v>
      </c>
      <c r="C96" s="130"/>
      <c r="D96" s="130">
        <f t="shared" si="34"/>
        <v>0</v>
      </c>
      <c r="E96" s="132">
        <v>94</v>
      </c>
      <c r="F96" s="130"/>
    </row>
    <row r="97" spans="1:6" s="103" customFormat="1" ht="20.25" customHeight="1">
      <c r="A97" s="125" t="s">
        <v>344</v>
      </c>
      <c r="B97" s="126">
        <f aca="true" t="shared" si="48" ref="B97:F97">SUM(B98,B103,B105,B107,B110,B114,B116)</f>
        <v>252.35999999999999</v>
      </c>
      <c r="C97" s="126">
        <f t="shared" si="48"/>
        <v>228.35999999999999</v>
      </c>
      <c r="D97" s="127">
        <v>24</v>
      </c>
      <c r="E97" s="148">
        <f t="shared" si="48"/>
        <v>841</v>
      </c>
      <c r="F97" s="148">
        <f t="shared" si="48"/>
        <v>12</v>
      </c>
    </row>
    <row r="98" spans="1:6" ht="20.25" customHeight="1">
      <c r="A98" s="125" t="s">
        <v>345</v>
      </c>
      <c r="B98" s="129">
        <f aca="true" t="shared" si="49" ref="B98:F98">SUM(B99,B100,B101,B102)</f>
        <v>117.03999999999999</v>
      </c>
      <c r="C98" s="129">
        <f t="shared" si="49"/>
        <v>99.03999999999999</v>
      </c>
      <c r="D98" s="130">
        <f aca="true" t="shared" si="50" ref="D98:D106">F98*2</f>
        <v>18</v>
      </c>
      <c r="E98" s="130">
        <f t="shared" si="49"/>
        <v>130</v>
      </c>
      <c r="F98" s="130">
        <f t="shared" si="49"/>
        <v>9</v>
      </c>
    </row>
    <row r="99" spans="1:6" ht="20.25" customHeight="1">
      <c r="A99" s="139" t="s">
        <v>346</v>
      </c>
      <c r="B99" s="129">
        <f t="shared" si="47"/>
        <v>17.3</v>
      </c>
      <c r="C99" s="130">
        <v>17.3</v>
      </c>
      <c r="D99" s="130">
        <f t="shared" si="50"/>
        <v>0</v>
      </c>
      <c r="E99" s="138">
        <v>13</v>
      </c>
      <c r="F99" s="130"/>
    </row>
    <row r="100" spans="1:6" ht="20.25" customHeight="1">
      <c r="A100" s="139" t="s">
        <v>347</v>
      </c>
      <c r="B100" s="129">
        <f t="shared" si="47"/>
        <v>86.17</v>
      </c>
      <c r="C100" s="130">
        <v>68.17</v>
      </c>
      <c r="D100" s="130">
        <f t="shared" si="50"/>
        <v>18</v>
      </c>
      <c r="E100" s="138">
        <v>92</v>
      </c>
      <c r="F100" s="138">
        <v>9</v>
      </c>
    </row>
    <row r="101" spans="1:6" ht="20.25" customHeight="1">
      <c r="A101" s="139" t="s">
        <v>348</v>
      </c>
      <c r="B101" s="129">
        <f t="shared" si="47"/>
        <v>0</v>
      </c>
      <c r="C101" s="130"/>
      <c r="D101" s="130">
        <f t="shared" si="50"/>
        <v>0</v>
      </c>
      <c r="E101" s="138">
        <v>10</v>
      </c>
      <c r="F101" s="130"/>
    </row>
    <row r="102" spans="1:6" ht="20.25" customHeight="1">
      <c r="A102" s="139" t="s">
        <v>349</v>
      </c>
      <c r="B102" s="129">
        <f t="shared" si="47"/>
        <v>13.57</v>
      </c>
      <c r="C102" s="130">
        <v>13.57</v>
      </c>
      <c r="D102" s="130">
        <f t="shared" si="50"/>
        <v>0</v>
      </c>
      <c r="E102" s="138">
        <v>15</v>
      </c>
      <c r="F102" s="130"/>
    </row>
    <row r="103" spans="1:6" ht="20.25" customHeight="1">
      <c r="A103" s="136" t="s">
        <v>350</v>
      </c>
      <c r="B103" s="137">
        <f aca="true" t="shared" si="51" ref="B103:F103">SUM(B104)</f>
        <v>36.78</v>
      </c>
      <c r="C103" s="137">
        <f t="shared" si="51"/>
        <v>34.78</v>
      </c>
      <c r="D103" s="130">
        <f t="shared" si="50"/>
        <v>2</v>
      </c>
      <c r="E103" s="151">
        <f t="shared" si="51"/>
        <v>41</v>
      </c>
      <c r="F103" s="151">
        <f t="shared" si="51"/>
        <v>1</v>
      </c>
    </row>
    <row r="104" spans="1:6" ht="20.25" customHeight="1">
      <c r="A104" s="139" t="s">
        <v>351</v>
      </c>
      <c r="B104" s="129">
        <f aca="true" t="shared" si="52" ref="B104:B109">SUM(C104,D104)</f>
        <v>36.78</v>
      </c>
      <c r="C104" s="130">
        <v>34.78</v>
      </c>
      <c r="D104" s="130">
        <f t="shared" si="50"/>
        <v>2</v>
      </c>
      <c r="E104" s="132">
        <v>41</v>
      </c>
      <c r="F104" s="130">
        <v>1</v>
      </c>
    </row>
    <row r="105" spans="1:6" ht="20.25" customHeight="1">
      <c r="A105" s="136" t="s">
        <v>352</v>
      </c>
      <c r="B105" s="144">
        <f aca="true" t="shared" si="53" ref="B105:F105">SUM(B106)</f>
        <v>0</v>
      </c>
      <c r="C105" s="144"/>
      <c r="D105" s="130">
        <f t="shared" si="50"/>
        <v>0</v>
      </c>
      <c r="E105" s="132">
        <f t="shared" si="53"/>
        <v>106</v>
      </c>
      <c r="F105" s="132">
        <f t="shared" si="53"/>
        <v>0</v>
      </c>
    </row>
    <row r="106" spans="1:6" ht="20.25" customHeight="1">
      <c r="A106" s="139" t="s">
        <v>353</v>
      </c>
      <c r="B106" s="129">
        <f t="shared" si="52"/>
        <v>0</v>
      </c>
      <c r="C106" s="130"/>
      <c r="D106" s="130">
        <f t="shared" si="50"/>
        <v>0</v>
      </c>
      <c r="E106" s="132">
        <v>106</v>
      </c>
      <c r="F106" s="130"/>
    </row>
    <row r="107" spans="1:6" ht="20.25" customHeight="1">
      <c r="A107" s="139" t="s">
        <v>354</v>
      </c>
      <c r="B107" s="144"/>
      <c r="C107" s="144"/>
      <c r="D107" s="130"/>
      <c r="E107" s="132">
        <f>SUM(E108,E109)</f>
        <v>90</v>
      </c>
      <c r="F107" s="132"/>
    </row>
    <row r="108" spans="1:6" ht="20.25" customHeight="1">
      <c r="A108" s="139" t="s">
        <v>355</v>
      </c>
      <c r="B108" s="129">
        <f t="shared" si="52"/>
        <v>0</v>
      </c>
      <c r="C108" s="130"/>
      <c r="D108" s="130">
        <f aca="true" t="shared" si="54" ref="D108:D113">F108*2</f>
        <v>0</v>
      </c>
      <c r="E108" s="132">
        <v>72</v>
      </c>
      <c r="F108" s="130"/>
    </row>
    <row r="109" spans="1:6" ht="20.25" customHeight="1">
      <c r="A109" s="139" t="s">
        <v>356</v>
      </c>
      <c r="B109" s="129">
        <f t="shared" si="52"/>
        <v>0</v>
      </c>
      <c r="C109" s="130"/>
      <c r="D109" s="130"/>
      <c r="E109" s="132">
        <v>18</v>
      </c>
      <c r="F109" s="130"/>
    </row>
    <row r="110" spans="1:6" ht="20.25" customHeight="1">
      <c r="A110" s="139" t="s">
        <v>357</v>
      </c>
      <c r="B110" s="144">
        <f aca="true" t="shared" si="55" ref="B110:F110">SUM(B111,B112,B113)</f>
        <v>98.53999999999999</v>
      </c>
      <c r="C110" s="144">
        <f t="shared" si="55"/>
        <v>94.53999999999999</v>
      </c>
      <c r="D110" s="130">
        <f t="shared" si="54"/>
        <v>4</v>
      </c>
      <c r="E110" s="132">
        <f t="shared" si="55"/>
        <v>184</v>
      </c>
      <c r="F110" s="132">
        <f t="shared" si="55"/>
        <v>2</v>
      </c>
    </row>
    <row r="111" spans="1:6" ht="20.25" customHeight="1">
      <c r="A111" s="139" t="s">
        <v>358</v>
      </c>
      <c r="B111" s="129">
        <f aca="true" t="shared" si="56" ref="B111:B113">SUM(C111,D111)</f>
        <v>75.25</v>
      </c>
      <c r="C111" s="130">
        <v>71.25</v>
      </c>
      <c r="D111" s="130">
        <f t="shared" si="54"/>
        <v>4</v>
      </c>
      <c r="E111" s="132">
        <v>138</v>
      </c>
      <c r="F111" s="132">
        <v>2</v>
      </c>
    </row>
    <row r="112" spans="1:6" ht="20.25" customHeight="1">
      <c r="A112" s="131" t="s">
        <v>359</v>
      </c>
      <c r="B112" s="129">
        <f t="shared" si="56"/>
        <v>23.29</v>
      </c>
      <c r="C112" s="130">
        <v>23.29</v>
      </c>
      <c r="D112" s="130">
        <f t="shared" si="54"/>
        <v>0</v>
      </c>
      <c r="E112" s="132">
        <v>26</v>
      </c>
      <c r="F112" s="132"/>
    </row>
    <row r="113" spans="1:6" ht="20.25" customHeight="1">
      <c r="A113" s="139" t="s">
        <v>360</v>
      </c>
      <c r="B113" s="129">
        <f t="shared" si="56"/>
        <v>0</v>
      </c>
      <c r="C113" s="130"/>
      <c r="D113" s="130">
        <f t="shared" si="54"/>
        <v>0</v>
      </c>
      <c r="E113" s="132">
        <v>20</v>
      </c>
      <c r="F113" s="132"/>
    </row>
    <row r="114" spans="1:6" ht="20.25" customHeight="1">
      <c r="A114" s="136" t="s">
        <v>361</v>
      </c>
      <c r="B114" s="144">
        <f>SUM(B115)</f>
        <v>0</v>
      </c>
      <c r="C114" s="144"/>
      <c r="D114" s="130"/>
      <c r="E114" s="132">
        <f>SUM(E115)</f>
        <v>203</v>
      </c>
      <c r="F114" s="132"/>
    </row>
    <row r="115" spans="1:6" ht="20.25" customHeight="1">
      <c r="A115" s="139" t="s">
        <v>362</v>
      </c>
      <c r="B115" s="129"/>
      <c r="C115" s="130"/>
      <c r="D115" s="130"/>
      <c r="E115" s="132">
        <v>203</v>
      </c>
      <c r="F115" s="132"/>
    </row>
    <row r="116" spans="1:6" ht="20.25" customHeight="1">
      <c r="A116" s="136" t="s">
        <v>363</v>
      </c>
      <c r="B116" s="144">
        <f aca="true" t="shared" si="57" ref="B116:F116">SUM(B117)</f>
        <v>0</v>
      </c>
      <c r="C116" s="144"/>
      <c r="D116" s="130">
        <f aca="true" t="shared" si="58" ref="D116:D150">F116*2</f>
        <v>0</v>
      </c>
      <c r="E116" s="132">
        <f t="shared" si="57"/>
        <v>87</v>
      </c>
      <c r="F116" s="132">
        <f t="shared" si="57"/>
        <v>0</v>
      </c>
    </row>
    <row r="117" spans="1:6" ht="14.25">
      <c r="A117" s="139" t="s">
        <v>364</v>
      </c>
      <c r="B117" s="129">
        <f>SUM(C117,D117)</f>
        <v>0</v>
      </c>
      <c r="C117" s="130"/>
      <c r="D117" s="130">
        <f t="shared" si="58"/>
        <v>0</v>
      </c>
      <c r="E117" s="132">
        <v>87</v>
      </c>
      <c r="F117" s="130"/>
    </row>
    <row r="118" spans="1:6" s="103" customFormat="1" ht="20.25" customHeight="1">
      <c r="A118" s="125" t="s">
        <v>365</v>
      </c>
      <c r="B118" s="126">
        <f aca="true" t="shared" si="59" ref="B118:F118">SUM(B119,B121,B125,B128,B132)</f>
        <v>4124.72</v>
      </c>
      <c r="C118" s="126">
        <f t="shared" si="59"/>
        <v>4068.7200000000003</v>
      </c>
      <c r="D118" s="127">
        <f t="shared" si="58"/>
        <v>56</v>
      </c>
      <c r="E118" s="148">
        <f t="shared" si="59"/>
        <v>1670</v>
      </c>
      <c r="F118" s="148">
        <f t="shared" si="59"/>
        <v>28</v>
      </c>
    </row>
    <row r="119" spans="1:6" ht="20.25" customHeight="1">
      <c r="A119" s="136" t="s">
        <v>366</v>
      </c>
      <c r="B119" s="129">
        <f aca="true" t="shared" si="60" ref="B119:F119">SUM(B120)</f>
        <v>102.28</v>
      </c>
      <c r="C119" s="129">
        <f t="shared" si="60"/>
        <v>102.28</v>
      </c>
      <c r="D119" s="130">
        <f t="shared" si="58"/>
        <v>0</v>
      </c>
      <c r="E119" s="143">
        <f t="shared" si="60"/>
        <v>60</v>
      </c>
      <c r="F119" s="143">
        <f t="shared" si="60"/>
        <v>0</v>
      </c>
    </row>
    <row r="120" spans="1:6" ht="20.25" customHeight="1">
      <c r="A120" s="139" t="s">
        <v>367</v>
      </c>
      <c r="B120" s="129">
        <f>SUM(C120,D120)</f>
        <v>102.28</v>
      </c>
      <c r="C120" s="130">
        <v>102.28</v>
      </c>
      <c r="D120" s="130">
        <f t="shared" si="58"/>
        <v>0</v>
      </c>
      <c r="E120" s="132">
        <v>60</v>
      </c>
      <c r="F120" s="130"/>
    </row>
    <row r="121" spans="1:6" ht="20.25" customHeight="1">
      <c r="A121" s="139" t="s">
        <v>368</v>
      </c>
      <c r="B121" s="144">
        <f aca="true" t="shared" si="61" ref="B121:F121">SUM(B122,B123,B124)</f>
        <v>702.83</v>
      </c>
      <c r="C121" s="144">
        <f t="shared" si="61"/>
        <v>672.83</v>
      </c>
      <c r="D121" s="130">
        <f t="shared" si="58"/>
        <v>30</v>
      </c>
      <c r="E121" s="132">
        <f t="shared" si="61"/>
        <v>259</v>
      </c>
      <c r="F121" s="132">
        <f t="shared" si="61"/>
        <v>15</v>
      </c>
    </row>
    <row r="122" spans="1:6" ht="20.25" customHeight="1">
      <c r="A122" s="139" t="s">
        <v>369</v>
      </c>
      <c r="B122" s="129">
        <v>251.58</v>
      </c>
      <c r="C122" s="130">
        <v>227.58</v>
      </c>
      <c r="D122" s="130">
        <f t="shared" si="58"/>
        <v>24</v>
      </c>
      <c r="E122" s="138">
        <v>90</v>
      </c>
      <c r="F122" s="138">
        <v>12</v>
      </c>
    </row>
    <row r="123" spans="1:6" ht="20.25" customHeight="1">
      <c r="A123" s="139" t="s">
        <v>370</v>
      </c>
      <c r="B123" s="129">
        <v>189.77</v>
      </c>
      <c r="C123" s="130">
        <v>183.77</v>
      </c>
      <c r="D123" s="130">
        <f t="shared" si="58"/>
        <v>6</v>
      </c>
      <c r="E123" s="138">
        <v>86</v>
      </c>
      <c r="F123" s="138">
        <v>3</v>
      </c>
    </row>
    <row r="124" spans="1:6" ht="20.25" customHeight="1">
      <c r="A124" s="139" t="s">
        <v>371</v>
      </c>
      <c r="B124" s="129">
        <f>SUM(C124,D124)</f>
        <v>261.48</v>
      </c>
      <c r="C124" s="130">
        <v>261.48</v>
      </c>
      <c r="D124" s="130">
        <f t="shared" si="58"/>
        <v>0</v>
      </c>
      <c r="E124" s="138">
        <v>83</v>
      </c>
      <c r="F124" s="138"/>
    </row>
    <row r="125" spans="1:6" ht="20.25" customHeight="1">
      <c r="A125" s="139" t="s">
        <v>372</v>
      </c>
      <c r="B125" s="137">
        <f aca="true" t="shared" si="62" ref="B125:F125">SUM(B126,B127)</f>
        <v>433.12</v>
      </c>
      <c r="C125" s="137">
        <f t="shared" si="62"/>
        <v>427.12</v>
      </c>
      <c r="D125" s="130">
        <f t="shared" si="58"/>
        <v>6</v>
      </c>
      <c r="E125" s="138">
        <f t="shared" si="62"/>
        <v>262</v>
      </c>
      <c r="F125" s="138">
        <f t="shared" si="62"/>
        <v>3</v>
      </c>
    </row>
    <row r="126" spans="1:6" ht="20.25" customHeight="1">
      <c r="A126" s="139" t="s">
        <v>373</v>
      </c>
      <c r="B126" s="129">
        <v>330.66</v>
      </c>
      <c r="C126" s="130">
        <v>324.66</v>
      </c>
      <c r="D126" s="130">
        <f t="shared" si="58"/>
        <v>6</v>
      </c>
      <c r="E126" s="138">
        <v>221</v>
      </c>
      <c r="F126" s="138">
        <v>3</v>
      </c>
    </row>
    <row r="127" spans="1:6" ht="20.25" customHeight="1">
      <c r="A127" s="139" t="s">
        <v>374</v>
      </c>
      <c r="B127" s="129">
        <f aca="true" t="shared" si="63" ref="B127:B131">SUM(C127,D127)</f>
        <v>102.46</v>
      </c>
      <c r="C127" s="130">
        <v>102.46</v>
      </c>
      <c r="D127" s="130">
        <f t="shared" si="58"/>
        <v>0</v>
      </c>
      <c r="E127" s="138">
        <v>41</v>
      </c>
      <c r="F127" s="130"/>
    </row>
    <row r="128" spans="1:6" ht="20.25" customHeight="1">
      <c r="A128" s="139" t="s">
        <v>375</v>
      </c>
      <c r="B128" s="137">
        <f aca="true" t="shared" si="64" ref="B128:F128">SUM(B129,B130,B131)</f>
        <v>2271.01</v>
      </c>
      <c r="C128" s="137">
        <f t="shared" si="64"/>
        <v>2259.01</v>
      </c>
      <c r="D128" s="130">
        <f t="shared" si="58"/>
        <v>12</v>
      </c>
      <c r="E128" s="138">
        <f t="shared" si="64"/>
        <v>787</v>
      </c>
      <c r="F128" s="138">
        <f t="shared" si="64"/>
        <v>6</v>
      </c>
    </row>
    <row r="129" spans="1:6" ht="20.25" customHeight="1">
      <c r="A129" s="139" t="s">
        <v>376</v>
      </c>
      <c r="B129" s="129">
        <v>1255.26</v>
      </c>
      <c r="C129" s="130">
        <v>1243.26</v>
      </c>
      <c r="D129" s="130">
        <f t="shared" si="58"/>
        <v>12</v>
      </c>
      <c r="E129" s="138">
        <v>428</v>
      </c>
      <c r="F129" s="138">
        <v>6</v>
      </c>
    </row>
    <row r="130" spans="1:6" ht="20.25" customHeight="1">
      <c r="A130" s="139" t="s">
        <v>377</v>
      </c>
      <c r="B130" s="129">
        <f t="shared" si="63"/>
        <v>293.71</v>
      </c>
      <c r="C130" s="130">
        <v>293.71</v>
      </c>
      <c r="D130" s="130">
        <f t="shared" si="58"/>
        <v>0</v>
      </c>
      <c r="E130" s="138">
        <v>91</v>
      </c>
      <c r="F130" s="130"/>
    </row>
    <row r="131" spans="1:6" ht="20.25" customHeight="1">
      <c r="A131" s="139" t="s">
        <v>378</v>
      </c>
      <c r="B131" s="129">
        <f t="shared" si="63"/>
        <v>722.04</v>
      </c>
      <c r="C131" s="130">
        <v>722.04</v>
      </c>
      <c r="D131" s="130">
        <f t="shared" si="58"/>
        <v>0</v>
      </c>
      <c r="E131" s="138">
        <v>268</v>
      </c>
      <c r="F131" s="130"/>
    </row>
    <row r="132" spans="1:6" ht="20.25" customHeight="1">
      <c r="A132" s="139" t="s">
        <v>379</v>
      </c>
      <c r="B132" s="137">
        <f aca="true" t="shared" si="65" ref="B132:F132">SUM(B133,B134)</f>
        <v>615.48</v>
      </c>
      <c r="C132" s="137">
        <f t="shared" si="65"/>
        <v>607.48</v>
      </c>
      <c r="D132" s="130">
        <f t="shared" si="58"/>
        <v>8</v>
      </c>
      <c r="E132" s="138">
        <f t="shared" si="65"/>
        <v>302</v>
      </c>
      <c r="F132" s="138">
        <f t="shared" si="65"/>
        <v>4</v>
      </c>
    </row>
    <row r="133" spans="1:6" ht="20.25" customHeight="1">
      <c r="A133" s="139" t="s">
        <v>380</v>
      </c>
      <c r="B133" s="129">
        <v>615.48</v>
      </c>
      <c r="C133" s="130">
        <v>607.48</v>
      </c>
      <c r="D133" s="130">
        <f t="shared" si="58"/>
        <v>8</v>
      </c>
      <c r="E133" s="138">
        <v>223</v>
      </c>
      <c r="F133" s="138">
        <v>4</v>
      </c>
    </row>
    <row r="134" spans="1:6" ht="20.25" customHeight="1">
      <c r="A134" s="139" t="s">
        <v>381</v>
      </c>
      <c r="B134" s="129">
        <f aca="true" t="shared" si="66" ref="B134:B139">SUM(C134,D134)</f>
        <v>0</v>
      </c>
      <c r="C134" s="130"/>
      <c r="D134" s="130">
        <f t="shared" si="58"/>
        <v>0</v>
      </c>
      <c r="E134" s="138">
        <v>79</v>
      </c>
      <c r="F134" s="130"/>
    </row>
    <row r="135" spans="1:6" s="103" customFormat="1" ht="20.25" customHeight="1">
      <c r="A135" s="125" t="s">
        <v>382</v>
      </c>
      <c r="B135" s="126">
        <f aca="true" t="shared" si="67" ref="B135:F135">SUM(B136,B138,B140,B144)</f>
        <v>113.16</v>
      </c>
      <c r="C135" s="126">
        <f t="shared" si="67"/>
        <v>113.16</v>
      </c>
      <c r="D135" s="127">
        <f t="shared" si="58"/>
        <v>0</v>
      </c>
      <c r="E135" s="148">
        <f t="shared" si="67"/>
        <v>202</v>
      </c>
      <c r="F135" s="148">
        <f t="shared" si="67"/>
        <v>0</v>
      </c>
    </row>
    <row r="136" spans="1:6" ht="20.25" customHeight="1">
      <c r="A136" s="136" t="s">
        <v>383</v>
      </c>
      <c r="B136" s="129">
        <f aca="true" t="shared" si="68" ref="B136:F136">SUM(B137)</f>
        <v>0</v>
      </c>
      <c r="C136" s="129"/>
      <c r="D136" s="130">
        <f t="shared" si="58"/>
        <v>0</v>
      </c>
      <c r="E136" s="143">
        <f t="shared" si="68"/>
        <v>58</v>
      </c>
      <c r="F136" s="143">
        <f t="shared" si="68"/>
        <v>0</v>
      </c>
    </row>
    <row r="137" spans="1:6" ht="20.25" customHeight="1">
      <c r="A137" s="139" t="s">
        <v>384</v>
      </c>
      <c r="B137" s="129">
        <f t="shared" si="66"/>
        <v>0</v>
      </c>
      <c r="C137" s="130"/>
      <c r="D137" s="130">
        <f t="shared" si="58"/>
        <v>0</v>
      </c>
      <c r="E137" s="132">
        <v>58</v>
      </c>
      <c r="F137" s="130"/>
    </row>
    <row r="138" spans="1:6" ht="20.25" customHeight="1">
      <c r="A138" s="136" t="s">
        <v>385</v>
      </c>
      <c r="B138" s="144">
        <f aca="true" t="shared" si="69" ref="B138:F138">SUM(B139)</f>
        <v>5.21</v>
      </c>
      <c r="C138" s="144">
        <v>5.21</v>
      </c>
      <c r="D138" s="130">
        <f t="shared" si="58"/>
        <v>0</v>
      </c>
      <c r="E138" s="132">
        <f t="shared" si="69"/>
        <v>10</v>
      </c>
      <c r="F138" s="132">
        <f t="shared" si="69"/>
        <v>0</v>
      </c>
    </row>
    <row r="139" spans="1:6" ht="20.25" customHeight="1">
      <c r="A139" s="139" t="s">
        <v>386</v>
      </c>
      <c r="B139" s="129">
        <f t="shared" si="66"/>
        <v>5.21</v>
      </c>
      <c r="C139" s="130">
        <v>5.21</v>
      </c>
      <c r="D139" s="130">
        <f t="shared" si="58"/>
        <v>0</v>
      </c>
      <c r="E139" s="132">
        <v>10</v>
      </c>
      <c r="F139" s="130"/>
    </row>
    <row r="140" spans="1:6" ht="20.25" customHeight="1">
      <c r="A140" s="139" t="s">
        <v>387</v>
      </c>
      <c r="B140" s="144">
        <f aca="true" t="shared" si="70" ref="B140:F140">SUM(B141,B142,B143)</f>
        <v>88.46000000000001</v>
      </c>
      <c r="C140" s="144">
        <f t="shared" si="70"/>
        <v>88.46000000000001</v>
      </c>
      <c r="D140" s="130">
        <f t="shared" si="58"/>
        <v>0</v>
      </c>
      <c r="E140" s="132">
        <f t="shared" si="70"/>
        <v>108</v>
      </c>
      <c r="F140" s="132">
        <f t="shared" si="70"/>
        <v>0</v>
      </c>
    </row>
    <row r="141" spans="1:6" ht="20.25" customHeight="1">
      <c r="A141" s="139" t="s">
        <v>388</v>
      </c>
      <c r="B141" s="129">
        <f aca="true" t="shared" si="71" ref="B141:B143">SUM(C141,D141)</f>
        <v>66.34</v>
      </c>
      <c r="C141" s="130">
        <v>66.34</v>
      </c>
      <c r="D141" s="130">
        <f t="shared" si="58"/>
        <v>0</v>
      </c>
      <c r="E141" s="132">
        <v>80</v>
      </c>
      <c r="F141" s="130"/>
    </row>
    <row r="142" spans="1:6" ht="20.25" customHeight="1">
      <c r="A142" s="139" t="s">
        <v>389</v>
      </c>
      <c r="B142" s="129">
        <f t="shared" si="71"/>
        <v>13.61</v>
      </c>
      <c r="C142" s="130">
        <v>13.61</v>
      </c>
      <c r="D142" s="130">
        <f t="shared" si="58"/>
        <v>0</v>
      </c>
      <c r="E142" s="138">
        <v>17</v>
      </c>
      <c r="F142" s="130"/>
    </row>
    <row r="143" spans="1:6" ht="20.25" customHeight="1">
      <c r="A143" s="139" t="s">
        <v>390</v>
      </c>
      <c r="B143" s="129">
        <f t="shared" si="71"/>
        <v>8.51</v>
      </c>
      <c r="C143" s="130">
        <v>8.51</v>
      </c>
      <c r="D143" s="130">
        <f t="shared" si="58"/>
        <v>0</v>
      </c>
      <c r="E143" s="138">
        <v>11</v>
      </c>
      <c r="F143" s="130"/>
    </row>
    <row r="144" spans="1:6" ht="20.25" customHeight="1">
      <c r="A144" s="139" t="s">
        <v>391</v>
      </c>
      <c r="B144" s="137">
        <v>19.49</v>
      </c>
      <c r="C144" s="137">
        <v>19.49</v>
      </c>
      <c r="D144" s="130">
        <f t="shared" si="58"/>
        <v>0</v>
      </c>
      <c r="E144" s="151">
        <f>SUM(E145,E146)</f>
        <v>26</v>
      </c>
      <c r="F144" s="151">
        <f>SUM(F145,F146)</f>
        <v>0</v>
      </c>
    </row>
    <row r="145" spans="1:6" ht="20.25" customHeight="1">
      <c r="A145" s="139" t="s">
        <v>392</v>
      </c>
      <c r="B145" s="129">
        <f aca="true" t="shared" si="72" ref="B145:B150">SUM(C145,D145)</f>
        <v>0</v>
      </c>
      <c r="C145" s="130"/>
      <c r="D145" s="130">
        <f t="shared" si="58"/>
        <v>0</v>
      </c>
      <c r="E145" s="132">
        <v>13</v>
      </c>
      <c r="F145" s="130"/>
    </row>
    <row r="146" spans="1:6" ht="20.25" customHeight="1">
      <c r="A146" s="139" t="s">
        <v>393</v>
      </c>
      <c r="B146" s="129">
        <f t="shared" si="72"/>
        <v>0</v>
      </c>
      <c r="C146" s="130"/>
      <c r="D146" s="130">
        <f t="shared" si="58"/>
        <v>0</v>
      </c>
      <c r="E146" s="138">
        <v>13</v>
      </c>
      <c r="F146" s="130"/>
    </row>
    <row r="147" spans="1:6" s="103" customFormat="1" ht="20.25" customHeight="1">
      <c r="A147" s="125" t="s">
        <v>394</v>
      </c>
      <c r="B147" s="126">
        <f aca="true" t="shared" si="73" ref="B147:F147">SUM(B148,B149,B150)</f>
        <v>888.81</v>
      </c>
      <c r="C147" s="126">
        <f t="shared" si="73"/>
        <v>888.81</v>
      </c>
      <c r="D147" s="127">
        <f t="shared" si="58"/>
        <v>0</v>
      </c>
      <c r="E147" s="127">
        <f t="shared" si="73"/>
        <v>434</v>
      </c>
      <c r="F147" s="127">
        <f t="shared" si="73"/>
        <v>0</v>
      </c>
    </row>
    <row r="148" spans="1:6" ht="20.25" customHeight="1">
      <c r="A148" s="136" t="s">
        <v>395</v>
      </c>
      <c r="B148" s="129">
        <f t="shared" si="72"/>
        <v>485</v>
      </c>
      <c r="C148" s="130">
        <v>485</v>
      </c>
      <c r="D148" s="130">
        <f t="shared" si="58"/>
        <v>0</v>
      </c>
      <c r="E148" s="152">
        <v>277</v>
      </c>
      <c r="F148" s="130"/>
    </row>
    <row r="149" spans="1:6" ht="20.25" customHeight="1">
      <c r="A149" s="136" t="s">
        <v>396</v>
      </c>
      <c r="B149" s="129">
        <f t="shared" si="72"/>
        <v>71.81</v>
      </c>
      <c r="C149" s="130">
        <v>71.81</v>
      </c>
      <c r="D149" s="130">
        <f t="shared" si="58"/>
        <v>0</v>
      </c>
      <c r="E149" s="152">
        <v>88</v>
      </c>
      <c r="F149" s="130"/>
    </row>
    <row r="150" spans="1:6" ht="20.25" customHeight="1">
      <c r="A150" s="136" t="s">
        <v>397</v>
      </c>
      <c r="B150" s="129">
        <f t="shared" si="72"/>
        <v>332</v>
      </c>
      <c r="C150" s="130">
        <v>332</v>
      </c>
      <c r="D150" s="130">
        <f t="shared" si="58"/>
        <v>0</v>
      </c>
      <c r="E150" s="152">
        <v>69</v>
      </c>
      <c r="F150" s="130"/>
    </row>
    <row r="151" spans="1:6" s="103" customFormat="1" ht="20.25" customHeight="1">
      <c r="A151" s="153" t="s">
        <v>398</v>
      </c>
      <c r="B151" s="126">
        <f aca="true" t="shared" si="74" ref="B151:F151">SUM(B152:B160)</f>
        <v>396.61999999999995</v>
      </c>
      <c r="C151" s="126">
        <f t="shared" si="74"/>
        <v>396.61999999999995</v>
      </c>
      <c r="D151" s="126">
        <f t="shared" si="74"/>
        <v>0</v>
      </c>
      <c r="E151" s="126">
        <f t="shared" si="74"/>
        <v>210</v>
      </c>
      <c r="F151" s="126">
        <f t="shared" si="74"/>
        <v>0</v>
      </c>
    </row>
    <row r="152" spans="1:6" ht="20.25" customHeight="1">
      <c r="A152" s="154" t="s">
        <v>399</v>
      </c>
      <c r="B152" s="129">
        <f aca="true" t="shared" si="75" ref="B152:B160">SUM(C152,D152)</f>
        <v>20.47</v>
      </c>
      <c r="C152" s="130">
        <v>20.47</v>
      </c>
      <c r="D152" s="130">
        <f aca="true" t="shared" si="76" ref="D152:D162">F152*2</f>
        <v>0</v>
      </c>
      <c r="E152" s="132">
        <v>15</v>
      </c>
      <c r="F152" s="130"/>
    </row>
    <row r="153" spans="1:6" ht="20.25" customHeight="1">
      <c r="A153" s="154" t="s">
        <v>400</v>
      </c>
      <c r="B153" s="129">
        <f t="shared" si="75"/>
        <v>50.73</v>
      </c>
      <c r="C153" s="130">
        <v>50.73</v>
      </c>
      <c r="D153" s="130">
        <f t="shared" si="76"/>
        <v>0</v>
      </c>
      <c r="E153" s="132">
        <v>33</v>
      </c>
      <c r="F153" s="130"/>
    </row>
    <row r="154" spans="1:6" ht="20.25" customHeight="1">
      <c r="A154" s="154" t="s">
        <v>401</v>
      </c>
      <c r="B154" s="129">
        <f t="shared" si="75"/>
        <v>71.39</v>
      </c>
      <c r="C154" s="130">
        <v>71.39</v>
      </c>
      <c r="D154" s="130">
        <f t="shared" si="76"/>
        <v>0</v>
      </c>
      <c r="E154" s="130">
        <v>31</v>
      </c>
      <c r="F154" s="130"/>
    </row>
    <row r="155" spans="1:6" ht="20.25" customHeight="1">
      <c r="A155" s="154" t="s">
        <v>402</v>
      </c>
      <c r="B155" s="129">
        <f t="shared" si="75"/>
        <v>38.68</v>
      </c>
      <c r="C155" s="130">
        <v>38.68</v>
      </c>
      <c r="D155" s="130">
        <f t="shared" si="76"/>
        <v>0</v>
      </c>
      <c r="E155" s="130">
        <v>22</v>
      </c>
      <c r="F155" s="130"/>
    </row>
    <row r="156" spans="1:6" ht="20.25" customHeight="1">
      <c r="A156" s="154" t="s">
        <v>403</v>
      </c>
      <c r="B156" s="129">
        <f t="shared" si="75"/>
        <v>31.42</v>
      </c>
      <c r="C156" s="130">
        <v>31.42</v>
      </c>
      <c r="D156" s="130">
        <f t="shared" si="76"/>
        <v>0</v>
      </c>
      <c r="E156" s="132">
        <v>25</v>
      </c>
      <c r="F156" s="130"/>
    </row>
    <row r="157" spans="1:6" ht="20.25" customHeight="1">
      <c r="A157" s="154" t="s">
        <v>404</v>
      </c>
      <c r="B157" s="129">
        <f t="shared" si="75"/>
        <v>11.73</v>
      </c>
      <c r="C157" s="130">
        <v>11.73</v>
      </c>
      <c r="D157" s="130">
        <f t="shared" si="76"/>
        <v>0</v>
      </c>
      <c r="E157" s="130">
        <v>8</v>
      </c>
      <c r="F157" s="130"/>
    </row>
    <row r="158" spans="1:6" ht="20.25" customHeight="1">
      <c r="A158" s="154" t="s">
        <v>405</v>
      </c>
      <c r="B158" s="129">
        <f t="shared" si="75"/>
        <v>100.28</v>
      </c>
      <c r="C158" s="130">
        <v>100.28</v>
      </c>
      <c r="D158" s="130">
        <f t="shared" si="76"/>
        <v>0</v>
      </c>
      <c r="E158" s="130">
        <v>49</v>
      </c>
      <c r="F158" s="130"/>
    </row>
    <row r="159" spans="1:6" ht="20.25" customHeight="1">
      <c r="A159" s="154" t="s">
        <v>406</v>
      </c>
      <c r="B159" s="129">
        <f t="shared" si="75"/>
        <v>2.9</v>
      </c>
      <c r="C159" s="130">
        <v>2.9</v>
      </c>
      <c r="D159" s="130">
        <f t="shared" si="76"/>
        <v>0</v>
      </c>
      <c r="E159" s="130"/>
      <c r="F159" s="130"/>
    </row>
    <row r="160" spans="1:6" ht="20.25" customHeight="1">
      <c r="A160" s="154" t="s">
        <v>407</v>
      </c>
      <c r="B160" s="129">
        <f t="shared" si="75"/>
        <v>69.02</v>
      </c>
      <c r="C160" s="130">
        <v>69.02</v>
      </c>
      <c r="D160" s="130">
        <f t="shared" si="76"/>
        <v>0</v>
      </c>
      <c r="E160" s="130">
        <v>27</v>
      </c>
      <c r="F160" s="130"/>
    </row>
    <row r="161" spans="1:6" ht="30" customHeight="1">
      <c r="A161" s="153" t="s">
        <v>408</v>
      </c>
      <c r="B161" s="126">
        <v>590.14</v>
      </c>
      <c r="C161" s="127">
        <v>568.14</v>
      </c>
      <c r="D161" s="127">
        <f t="shared" si="76"/>
        <v>22</v>
      </c>
      <c r="E161" s="127">
        <v>391</v>
      </c>
      <c r="F161" s="127">
        <v>11</v>
      </c>
    </row>
    <row r="162" spans="1:6" s="103" customFormat="1" ht="24">
      <c r="A162" s="153" t="s">
        <v>409</v>
      </c>
      <c r="B162" s="126">
        <f>SUM(C162,D162)</f>
        <v>327.09</v>
      </c>
      <c r="C162" s="127">
        <v>327.09</v>
      </c>
      <c r="D162" s="127">
        <f t="shared" si="76"/>
        <v>0</v>
      </c>
      <c r="E162" s="135">
        <v>72</v>
      </c>
      <c r="F162" s="127"/>
    </row>
    <row r="163" spans="1:6" s="103" customFormat="1" ht="20.25" customHeight="1">
      <c r="A163" s="155" t="s">
        <v>15</v>
      </c>
      <c r="B163" s="134">
        <f aca="true" t="shared" si="77" ref="B163:F163">SUM(B161:B162,B151,B147,B135,B118,B97,B81,B77,B67,B60,B36,B31:B32,B16,B14,B9,B5)</f>
        <v>10170</v>
      </c>
      <c r="C163" s="134">
        <f t="shared" si="77"/>
        <v>10032</v>
      </c>
      <c r="D163" s="134">
        <v>138</v>
      </c>
      <c r="E163" s="134">
        <f t="shared" si="77"/>
        <v>7168</v>
      </c>
      <c r="F163" s="127">
        <f t="shared" si="77"/>
        <v>69</v>
      </c>
    </row>
    <row r="164" ht="20.25" customHeight="1">
      <c r="D164" s="156"/>
    </row>
    <row r="165" ht="19.5" customHeight="1">
      <c r="D165" s="157"/>
    </row>
    <row r="166" ht="19.5" customHeight="1"/>
    <row r="167" ht="19.5" customHeight="1"/>
    <row r="168" ht="19.5" customHeight="1"/>
  </sheetData>
  <sheetProtection/>
  <mergeCells count="4">
    <mergeCell ref="A1:F1"/>
    <mergeCell ref="B3:D3"/>
    <mergeCell ref="E3:F3"/>
    <mergeCell ref="A3:A4"/>
  </mergeCells>
  <printOptions/>
  <pageMargins left="0.83" right="0.59" top="0.75" bottom="0.69" header="0.5" footer="0.5"/>
  <pageSetup horizontalDpi="600" verticalDpi="600" orientation="portrait" paperSize="9"/>
  <headerFooter scaleWithDoc="0" alignWithMargins="0">
    <oddHeader>&amp;L附件2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showZeros="0" view="pageBreakPreview" zoomScaleSheetLayoutView="100" workbookViewId="0" topLeftCell="A1">
      <selection activeCell="I9" sqref="I9"/>
    </sheetView>
  </sheetViews>
  <sheetFormatPr defaultColWidth="8.75390625" defaultRowHeight="15.75" customHeight="1"/>
  <cols>
    <col min="1" max="1" width="18.25390625" style="70" customWidth="1"/>
    <col min="2" max="3" width="6.00390625" style="71" customWidth="1"/>
    <col min="4" max="4" width="8.625" style="72" customWidth="1"/>
    <col min="5" max="5" width="5.625" style="72" customWidth="1"/>
    <col min="6" max="6" width="8.75390625" style="73" customWidth="1"/>
    <col min="7" max="7" width="28.625" style="72" customWidth="1"/>
    <col min="8" max="32" width="9.00390625" style="72" bestFit="1" customWidth="1"/>
    <col min="33" max="16384" width="8.75390625" style="72" customWidth="1"/>
  </cols>
  <sheetData>
    <row r="1" spans="1:8" ht="35.25" customHeight="1">
      <c r="A1" s="74" t="s">
        <v>410</v>
      </c>
      <c r="B1" s="74"/>
      <c r="C1" s="74"/>
      <c r="D1" s="74"/>
      <c r="E1" s="74"/>
      <c r="F1" s="74"/>
      <c r="G1" s="74"/>
      <c r="H1" s="75"/>
    </row>
    <row r="2" spans="1:8" ht="15.75" customHeight="1">
      <c r="A2" s="76"/>
      <c r="B2" s="77"/>
      <c r="C2" s="77"/>
      <c r="D2" s="75"/>
      <c r="E2" s="78" t="s">
        <v>249</v>
      </c>
      <c r="F2" s="78"/>
      <c r="G2" s="78"/>
      <c r="H2" s="75"/>
    </row>
    <row r="3" spans="1:8" ht="19.5" customHeight="1">
      <c r="A3" s="79" t="s">
        <v>411</v>
      </c>
      <c r="B3" s="79" t="s">
        <v>412</v>
      </c>
      <c r="C3" s="79"/>
      <c r="D3" s="80" t="s">
        <v>112</v>
      </c>
      <c r="E3" s="80"/>
      <c r="F3" s="80"/>
      <c r="G3" s="24" t="s">
        <v>413</v>
      </c>
      <c r="H3" s="75"/>
    </row>
    <row r="4" spans="1:8" ht="19.5" customHeight="1">
      <c r="A4" s="79"/>
      <c r="B4" s="79" t="s">
        <v>414</v>
      </c>
      <c r="C4" s="79" t="s">
        <v>415</v>
      </c>
      <c r="D4" s="79" t="s">
        <v>15</v>
      </c>
      <c r="E4" s="79" t="s">
        <v>414</v>
      </c>
      <c r="F4" s="80" t="s">
        <v>415</v>
      </c>
      <c r="G4" s="24"/>
      <c r="H4" s="75"/>
    </row>
    <row r="5" spans="1:8" ht="6" customHeight="1">
      <c r="A5" s="79"/>
      <c r="B5" s="79"/>
      <c r="C5" s="79"/>
      <c r="D5" s="79"/>
      <c r="E5" s="79"/>
      <c r="F5" s="80"/>
      <c r="G5" s="24"/>
      <c r="H5" s="75"/>
    </row>
    <row r="6" spans="1:8" s="69" customFormat="1" ht="15" customHeight="1">
      <c r="A6" s="81" t="s">
        <v>18</v>
      </c>
      <c r="B6" s="82"/>
      <c r="C6" s="82">
        <f>C9+C8</f>
        <v>8</v>
      </c>
      <c r="D6" s="83">
        <f aca="true" t="shared" si="0" ref="D6:D9">SUM(E6:F6)</f>
        <v>49.6</v>
      </c>
      <c r="E6" s="84">
        <f aca="true" t="shared" si="1" ref="E6:E9">B6*2</f>
        <v>0</v>
      </c>
      <c r="F6" s="83">
        <f>F7+F9+F8</f>
        <v>49.6</v>
      </c>
      <c r="G6" s="82"/>
      <c r="H6" s="85"/>
    </row>
    <row r="7" spans="1:8" ht="15.75" customHeight="1">
      <c r="A7" s="24" t="s">
        <v>416</v>
      </c>
      <c r="B7" s="24"/>
      <c r="C7" s="24"/>
      <c r="D7" s="86">
        <f t="shared" si="0"/>
        <v>40</v>
      </c>
      <c r="E7" s="80"/>
      <c r="F7" s="86">
        <v>40</v>
      </c>
      <c r="G7" s="79"/>
      <c r="H7" s="75"/>
    </row>
    <row r="8" spans="1:8" ht="15.75" customHeight="1">
      <c r="A8" s="24" t="s">
        <v>124</v>
      </c>
      <c r="B8" s="24"/>
      <c r="C8" s="24">
        <v>5</v>
      </c>
      <c r="D8" s="86">
        <f t="shared" si="0"/>
        <v>6</v>
      </c>
      <c r="E8" s="80">
        <f t="shared" si="1"/>
        <v>0</v>
      </c>
      <c r="F8" s="86">
        <f aca="true" t="shared" si="2" ref="F8:F13">C8*1.2</f>
        <v>6</v>
      </c>
      <c r="G8" s="24"/>
      <c r="H8" s="75"/>
    </row>
    <row r="9" spans="1:8" ht="15.75" customHeight="1">
      <c r="A9" s="24" t="s">
        <v>125</v>
      </c>
      <c r="B9" s="24"/>
      <c r="C9" s="24">
        <v>3</v>
      </c>
      <c r="D9" s="86">
        <f t="shared" si="0"/>
        <v>3.5999999999999996</v>
      </c>
      <c r="E9" s="80">
        <f t="shared" si="1"/>
        <v>0</v>
      </c>
      <c r="F9" s="86">
        <f t="shared" si="2"/>
        <v>3.5999999999999996</v>
      </c>
      <c r="G9" s="24"/>
      <c r="H9" s="75"/>
    </row>
    <row r="10" spans="1:8" s="69" customFormat="1" ht="15.75" customHeight="1">
      <c r="A10" s="81" t="s">
        <v>22</v>
      </c>
      <c r="B10" s="82"/>
      <c r="C10" s="82">
        <f aca="true" t="shared" si="3" ref="C10:F10">SUM(C11:C12)</f>
        <v>19</v>
      </c>
      <c r="D10" s="83">
        <f t="shared" si="3"/>
        <v>34.8</v>
      </c>
      <c r="E10" s="82">
        <f t="shared" si="3"/>
        <v>0</v>
      </c>
      <c r="F10" s="83">
        <f t="shared" si="3"/>
        <v>34.8</v>
      </c>
      <c r="G10" s="82"/>
      <c r="H10" s="85"/>
    </row>
    <row r="11" spans="1:8" ht="15.75" customHeight="1">
      <c r="A11" s="24" t="s">
        <v>416</v>
      </c>
      <c r="B11" s="24"/>
      <c r="C11" s="24">
        <v>15</v>
      </c>
      <c r="D11" s="86">
        <f aca="true" t="shared" si="4" ref="D11:D13">SUM(E11:F11)</f>
        <v>30</v>
      </c>
      <c r="E11" s="80">
        <f aca="true" t="shared" si="5" ref="E11:E14">B11*2</f>
        <v>0</v>
      </c>
      <c r="F11" s="86">
        <v>30</v>
      </c>
      <c r="G11" s="79"/>
      <c r="H11" s="75"/>
    </row>
    <row r="12" spans="1:8" ht="15.75" customHeight="1">
      <c r="A12" s="24" t="s">
        <v>137</v>
      </c>
      <c r="B12" s="24"/>
      <c r="C12" s="24">
        <v>4</v>
      </c>
      <c r="D12" s="86">
        <f t="shared" si="4"/>
        <v>4.8</v>
      </c>
      <c r="E12" s="80">
        <f t="shared" si="5"/>
        <v>0</v>
      </c>
      <c r="F12" s="86">
        <f t="shared" si="2"/>
        <v>4.8</v>
      </c>
      <c r="G12" s="24"/>
      <c r="H12" s="75"/>
    </row>
    <row r="13" spans="1:8" s="69" customFormat="1" ht="15.75" customHeight="1">
      <c r="A13" s="81" t="s">
        <v>142</v>
      </c>
      <c r="B13" s="82"/>
      <c r="C13" s="82">
        <v>4</v>
      </c>
      <c r="D13" s="83">
        <f t="shared" si="4"/>
        <v>4.8</v>
      </c>
      <c r="E13" s="84">
        <f t="shared" si="5"/>
        <v>0</v>
      </c>
      <c r="F13" s="83">
        <f t="shared" si="2"/>
        <v>4.8</v>
      </c>
      <c r="G13" s="82"/>
      <c r="H13" s="85"/>
    </row>
    <row r="14" spans="1:8" s="69" customFormat="1" ht="15.75" customHeight="1">
      <c r="A14" s="81" t="s">
        <v>27</v>
      </c>
      <c r="B14" s="82"/>
      <c r="C14" s="82">
        <f>C15+C18+C16+C19+C17</f>
        <v>46</v>
      </c>
      <c r="D14" s="83">
        <f>SUM(D15:D19)</f>
        <v>79.2</v>
      </c>
      <c r="E14" s="84">
        <f t="shared" si="5"/>
        <v>0</v>
      </c>
      <c r="F14" s="83">
        <f>F15+F18+F16+F19+F17</f>
        <v>79.19999999999999</v>
      </c>
      <c r="G14" s="82"/>
      <c r="H14" s="85"/>
    </row>
    <row r="15" spans="1:8" ht="15.75" customHeight="1">
      <c r="A15" s="24" t="s">
        <v>416</v>
      </c>
      <c r="B15" s="24"/>
      <c r="C15" s="24">
        <v>5</v>
      </c>
      <c r="D15" s="86">
        <f aca="true" t="shared" si="6" ref="D15:D63">SUM(E15:F15)</f>
        <v>30</v>
      </c>
      <c r="E15" s="80"/>
      <c r="F15" s="86">
        <v>30</v>
      </c>
      <c r="G15" s="79"/>
      <c r="H15" s="75"/>
    </row>
    <row r="16" spans="1:8" ht="15.75" customHeight="1">
      <c r="A16" s="24" t="s">
        <v>144</v>
      </c>
      <c r="B16" s="24"/>
      <c r="C16" s="24">
        <v>4</v>
      </c>
      <c r="D16" s="86">
        <f t="shared" si="6"/>
        <v>4.8</v>
      </c>
      <c r="E16" s="80">
        <f aca="true" t="shared" si="7" ref="E16:E20">B16*2</f>
        <v>0</v>
      </c>
      <c r="F16" s="86">
        <f aca="true" t="shared" si="8" ref="F16:F19">C16*1.2</f>
        <v>4.8</v>
      </c>
      <c r="G16" s="24"/>
      <c r="H16" s="75"/>
    </row>
    <row r="17" spans="1:8" ht="15.75" customHeight="1">
      <c r="A17" s="24" t="s">
        <v>145</v>
      </c>
      <c r="B17" s="24"/>
      <c r="C17" s="24">
        <v>3</v>
      </c>
      <c r="D17" s="86">
        <f t="shared" si="6"/>
        <v>3.5999999999999996</v>
      </c>
      <c r="E17" s="80">
        <f t="shared" si="7"/>
        <v>0</v>
      </c>
      <c r="F17" s="86">
        <f t="shared" si="8"/>
        <v>3.5999999999999996</v>
      </c>
      <c r="G17" s="24"/>
      <c r="H17" s="75"/>
    </row>
    <row r="18" spans="1:8" ht="15.75" customHeight="1">
      <c r="A18" s="87" t="s">
        <v>147</v>
      </c>
      <c r="B18" s="88"/>
      <c r="C18" s="88">
        <v>20</v>
      </c>
      <c r="D18" s="89">
        <f t="shared" si="6"/>
        <v>24</v>
      </c>
      <c r="E18" s="90">
        <f t="shared" si="7"/>
        <v>0</v>
      </c>
      <c r="F18" s="89">
        <f t="shared" si="8"/>
        <v>24</v>
      </c>
      <c r="G18" s="88"/>
      <c r="H18" s="75"/>
    </row>
    <row r="19" spans="1:8" ht="15.75" customHeight="1">
      <c r="A19" s="87" t="s">
        <v>30</v>
      </c>
      <c r="B19" s="88"/>
      <c r="C19" s="88">
        <v>14</v>
      </c>
      <c r="D19" s="89">
        <f t="shared" si="6"/>
        <v>16.8</v>
      </c>
      <c r="E19" s="90">
        <f t="shared" si="7"/>
        <v>0</v>
      </c>
      <c r="F19" s="89">
        <f t="shared" si="8"/>
        <v>16.8</v>
      </c>
      <c r="G19" s="88"/>
      <c r="H19" s="75"/>
    </row>
    <row r="20" spans="1:8" s="69" customFormat="1" ht="15.75" customHeight="1">
      <c r="A20" s="91" t="s">
        <v>151</v>
      </c>
      <c r="B20" s="92"/>
      <c r="C20" s="92">
        <f>C22</f>
        <v>12</v>
      </c>
      <c r="D20" s="93">
        <f t="shared" si="6"/>
        <v>19.4</v>
      </c>
      <c r="E20" s="94">
        <f t="shared" si="7"/>
        <v>0</v>
      </c>
      <c r="F20" s="93">
        <f>F21+F22</f>
        <v>19.4</v>
      </c>
      <c r="G20" s="92"/>
      <c r="H20" s="85"/>
    </row>
    <row r="21" spans="1:8" ht="15.75" customHeight="1">
      <c r="A21" s="87" t="s">
        <v>416</v>
      </c>
      <c r="B21" s="88"/>
      <c r="C21" s="88"/>
      <c r="D21" s="89">
        <f t="shared" si="6"/>
        <v>5</v>
      </c>
      <c r="E21" s="90"/>
      <c r="F21" s="89">
        <v>5</v>
      </c>
      <c r="G21" s="95"/>
      <c r="H21" s="75"/>
    </row>
    <row r="22" spans="1:8" ht="15.75" customHeight="1">
      <c r="A22" s="87" t="s">
        <v>160</v>
      </c>
      <c r="B22" s="88"/>
      <c r="C22" s="88">
        <v>12</v>
      </c>
      <c r="D22" s="89">
        <f t="shared" si="6"/>
        <v>14.399999999999999</v>
      </c>
      <c r="E22" s="90">
        <f aca="true" t="shared" si="9" ref="E22:E27">B22*2</f>
        <v>0</v>
      </c>
      <c r="F22" s="89">
        <f aca="true" t="shared" si="10" ref="F22:F26">C22*1.2</f>
        <v>14.399999999999999</v>
      </c>
      <c r="G22" s="88"/>
      <c r="H22" s="75"/>
    </row>
    <row r="23" spans="1:8" s="69" customFormat="1" ht="15.75" customHeight="1">
      <c r="A23" s="91" t="s">
        <v>32</v>
      </c>
      <c r="B23" s="92"/>
      <c r="C23" s="92">
        <f>C25+C26</f>
        <v>24</v>
      </c>
      <c r="D23" s="93">
        <f t="shared" si="6"/>
        <v>58.8</v>
      </c>
      <c r="E23" s="94">
        <f t="shared" si="9"/>
        <v>0</v>
      </c>
      <c r="F23" s="93">
        <f>F24+F25+F26</f>
        <v>58.8</v>
      </c>
      <c r="G23" s="92"/>
      <c r="H23" s="85"/>
    </row>
    <row r="24" spans="1:8" ht="25.5" customHeight="1">
      <c r="A24" s="87" t="s">
        <v>417</v>
      </c>
      <c r="B24" s="88"/>
      <c r="C24" s="88"/>
      <c r="D24" s="89">
        <f t="shared" si="6"/>
        <v>30</v>
      </c>
      <c r="E24" s="90"/>
      <c r="F24" s="89">
        <v>30</v>
      </c>
      <c r="G24" s="96"/>
      <c r="H24" s="75"/>
    </row>
    <row r="25" spans="1:8" ht="15.75" customHeight="1">
      <c r="A25" s="87" t="s">
        <v>93</v>
      </c>
      <c r="B25" s="88"/>
      <c r="C25" s="88">
        <v>5</v>
      </c>
      <c r="D25" s="89">
        <f t="shared" si="6"/>
        <v>6</v>
      </c>
      <c r="E25" s="90">
        <f t="shared" si="9"/>
        <v>0</v>
      </c>
      <c r="F25" s="89">
        <f t="shared" si="10"/>
        <v>6</v>
      </c>
      <c r="G25" s="88"/>
      <c r="H25" s="75"/>
    </row>
    <row r="26" spans="1:8" ht="15.75" customHeight="1">
      <c r="A26" s="87" t="s">
        <v>98</v>
      </c>
      <c r="B26" s="88"/>
      <c r="C26" s="88">
        <v>19</v>
      </c>
      <c r="D26" s="89">
        <f t="shared" si="6"/>
        <v>22.8</v>
      </c>
      <c r="E26" s="90">
        <f t="shared" si="9"/>
        <v>0</v>
      </c>
      <c r="F26" s="89">
        <f t="shared" si="10"/>
        <v>22.8</v>
      </c>
      <c r="G26" s="88"/>
      <c r="H26" s="75"/>
    </row>
    <row r="27" spans="1:8" s="69" customFormat="1" ht="15.75" customHeight="1">
      <c r="A27" s="91" t="s">
        <v>38</v>
      </c>
      <c r="B27" s="92"/>
      <c r="C27" s="92">
        <f>C29+C30</f>
        <v>23</v>
      </c>
      <c r="D27" s="93">
        <f t="shared" si="6"/>
        <v>42.6</v>
      </c>
      <c r="E27" s="94">
        <f t="shared" si="9"/>
        <v>0</v>
      </c>
      <c r="F27" s="93">
        <f>F28+F29+F30</f>
        <v>42.6</v>
      </c>
      <c r="G27" s="92"/>
      <c r="H27" s="85"/>
    </row>
    <row r="28" spans="1:8" ht="15.75" customHeight="1">
      <c r="A28" s="87" t="s">
        <v>417</v>
      </c>
      <c r="B28" s="88"/>
      <c r="C28" s="88"/>
      <c r="D28" s="89">
        <f t="shared" si="6"/>
        <v>15</v>
      </c>
      <c r="E28" s="90"/>
      <c r="F28" s="89">
        <v>15</v>
      </c>
      <c r="G28" s="95"/>
      <c r="H28" s="75"/>
    </row>
    <row r="29" spans="1:8" ht="15.75" customHeight="1">
      <c r="A29" s="87" t="s">
        <v>164</v>
      </c>
      <c r="B29" s="88"/>
      <c r="C29" s="88">
        <v>15</v>
      </c>
      <c r="D29" s="89">
        <f t="shared" si="6"/>
        <v>18</v>
      </c>
      <c r="E29" s="90">
        <f aca="true" t="shared" si="11" ref="E29:E31">B29*2</f>
        <v>0</v>
      </c>
      <c r="F29" s="89">
        <f aca="true" t="shared" si="12" ref="F29:F33">C29*1.2</f>
        <v>18</v>
      </c>
      <c r="G29" s="88"/>
      <c r="H29" s="75"/>
    </row>
    <row r="30" spans="1:8" ht="15.75" customHeight="1">
      <c r="A30" s="87" t="s">
        <v>165</v>
      </c>
      <c r="B30" s="88"/>
      <c r="C30" s="88">
        <v>8</v>
      </c>
      <c r="D30" s="89">
        <f t="shared" si="6"/>
        <v>9.6</v>
      </c>
      <c r="E30" s="90">
        <f t="shared" si="11"/>
        <v>0</v>
      </c>
      <c r="F30" s="89">
        <f t="shared" si="12"/>
        <v>9.6</v>
      </c>
      <c r="G30" s="88"/>
      <c r="H30" s="75"/>
    </row>
    <row r="31" spans="1:8" s="69" customFormat="1" ht="15.75" customHeight="1">
      <c r="A31" s="91" t="s">
        <v>41</v>
      </c>
      <c r="B31" s="92"/>
      <c r="C31" s="92">
        <f>C33</f>
        <v>16</v>
      </c>
      <c r="D31" s="93">
        <f t="shared" si="6"/>
        <v>29.2</v>
      </c>
      <c r="E31" s="94">
        <f t="shared" si="11"/>
        <v>0</v>
      </c>
      <c r="F31" s="93">
        <f>F32+F33</f>
        <v>29.2</v>
      </c>
      <c r="G31" s="92"/>
      <c r="H31" s="85"/>
    </row>
    <row r="32" spans="1:8" ht="24.75" customHeight="1">
      <c r="A32" s="87" t="s">
        <v>417</v>
      </c>
      <c r="B32" s="88"/>
      <c r="C32" s="88"/>
      <c r="D32" s="89">
        <f t="shared" si="6"/>
        <v>10</v>
      </c>
      <c r="E32" s="90"/>
      <c r="F32" s="89">
        <v>10</v>
      </c>
      <c r="G32" s="96"/>
      <c r="H32" s="75"/>
    </row>
    <row r="33" spans="1:8" ht="15.75" customHeight="1">
      <c r="A33" s="87" t="s">
        <v>43</v>
      </c>
      <c r="B33" s="88"/>
      <c r="C33" s="88">
        <v>16</v>
      </c>
      <c r="D33" s="89">
        <f t="shared" si="6"/>
        <v>19.2</v>
      </c>
      <c r="E33" s="90">
        <f aca="true" t="shared" si="13" ref="E33:E38">B33*2</f>
        <v>0</v>
      </c>
      <c r="F33" s="89">
        <f t="shared" si="12"/>
        <v>19.2</v>
      </c>
      <c r="G33" s="88"/>
      <c r="H33" s="75"/>
    </row>
    <row r="34" spans="1:8" s="69" customFormat="1" ht="15.75" customHeight="1">
      <c r="A34" s="97" t="s">
        <v>181</v>
      </c>
      <c r="B34" s="92">
        <f>B36+B37+B38</f>
        <v>8</v>
      </c>
      <c r="C34" s="92">
        <f>C36+C37+C38</f>
        <v>42</v>
      </c>
      <c r="D34" s="93">
        <f t="shared" si="6"/>
        <v>76.4</v>
      </c>
      <c r="E34" s="94">
        <f t="shared" si="13"/>
        <v>16</v>
      </c>
      <c r="F34" s="93">
        <f>F35</f>
        <v>60.4</v>
      </c>
      <c r="G34" s="92"/>
      <c r="H34" s="85"/>
    </row>
    <row r="35" spans="1:8" ht="23.25" customHeight="1">
      <c r="A35" s="87" t="s">
        <v>416</v>
      </c>
      <c r="B35" s="88"/>
      <c r="C35" s="88">
        <f>SUM(C36:C38)</f>
        <v>42</v>
      </c>
      <c r="D35" s="89">
        <f t="shared" si="6"/>
        <v>76.4</v>
      </c>
      <c r="E35" s="90">
        <v>16</v>
      </c>
      <c r="F35" s="89">
        <v>60.4</v>
      </c>
      <c r="G35" s="96"/>
      <c r="H35" s="75"/>
    </row>
    <row r="36" spans="1:8" ht="15.75" customHeight="1">
      <c r="A36" s="87" t="s">
        <v>418</v>
      </c>
      <c r="B36" s="88"/>
      <c r="C36" s="88">
        <v>22</v>
      </c>
      <c r="D36" s="89">
        <f t="shared" si="6"/>
        <v>26.4</v>
      </c>
      <c r="E36" s="90">
        <f t="shared" si="13"/>
        <v>0</v>
      </c>
      <c r="F36" s="89">
        <f aca="true" t="shared" si="14" ref="F36:F38">C36*1.2</f>
        <v>26.4</v>
      </c>
      <c r="G36" s="88"/>
      <c r="H36" s="75"/>
    </row>
    <row r="37" spans="1:8" ht="15.75" customHeight="1">
      <c r="A37" s="87" t="s">
        <v>419</v>
      </c>
      <c r="B37" s="88"/>
      <c r="C37" s="88">
        <v>10</v>
      </c>
      <c r="D37" s="89">
        <f t="shared" si="6"/>
        <v>12</v>
      </c>
      <c r="E37" s="90">
        <f t="shared" si="13"/>
        <v>0</v>
      </c>
      <c r="F37" s="89">
        <f t="shared" si="14"/>
        <v>12</v>
      </c>
      <c r="G37" s="88"/>
      <c r="H37" s="75"/>
    </row>
    <row r="38" spans="1:8" ht="15.75" customHeight="1">
      <c r="A38" s="87" t="s">
        <v>420</v>
      </c>
      <c r="B38" s="88">
        <v>8</v>
      </c>
      <c r="C38" s="88">
        <v>10</v>
      </c>
      <c r="D38" s="89">
        <f t="shared" si="6"/>
        <v>28</v>
      </c>
      <c r="E38" s="90">
        <f t="shared" si="13"/>
        <v>16</v>
      </c>
      <c r="F38" s="89">
        <f t="shared" si="14"/>
        <v>12</v>
      </c>
      <c r="G38" s="88"/>
      <c r="H38" s="75"/>
    </row>
    <row r="39" spans="1:8" s="69" customFormat="1" ht="25.5" customHeight="1">
      <c r="A39" s="91" t="s">
        <v>193</v>
      </c>
      <c r="B39" s="92"/>
      <c r="C39" s="92"/>
      <c r="D39" s="93">
        <f t="shared" si="6"/>
        <v>60</v>
      </c>
      <c r="E39" s="94"/>
      <c r="F39" s="93">
        <v>60</v>
      </c>
      <c r="G39" s="96"/>
      <c r="H39" s="85"/>
    </row>
    <row r="40" spans="1:8" ht="18" customHeight="1">
      <c r="A40" s="91" t="s">
        <v>46</v>
      </c>
      <c r="B40" s="92">
        <f>B42+B51+B49+B47</f>
        <v>27</v>
      </c>
      <c r="C40" s="92">
        <v>90</v>
      </c>
      <c r="D40" s="93">
        <f t="shared" si="6"/>
        <v>233.39999999999998</v>
      </c>
      <c r="E40" s="94">
        <f aca="true" t="shared" si="15" ref="E40:E43">B40*2</f>
        <v>54</v>
      </c>
      <c r="F40" s="93">
        <f>F41+F42+F51+F49+F47+F44+F45+F46</f>
        <v>179.39999999999998</v>
      </c>
      <c r="G40" s="92"/>
      <c r="H40" s="85"/>
    </row>
    <row r="41" spans="1:8" s="69" customFormat="1" ht="18.75" customHeight="1">
      <c r="A41" s="87" t="s">
        <v>417</v>
      </c>
      <c r="B41" s="88"/>
      <c r="C41" s="88">
        <v>17</v>
      </c>
      <c r="D41" s="89">
        <f t="shared" si="6"/>
        <v>91.8</v>
      </c>
      <c r="E41" s="90"/>
      <c r="F41" s="89">
        <v>91.8</v>
      </c>
      <c r="G41" s="96"/>
      <c r="H41" s="75"/>
    </row>
    <row r="42" spans="1:8" ht="25.5" customHeight="1">
      <c r="A42" s="87" t="s">
        <v>199</v>
      </c>
      <c r="B42" s="88">
        <v>5</v>
      </c>
      <c r="C42" s="88">
        <v>13</v>
      </c>
      <c r="D42" s="89">
        <f t="shared" si="6"/>
        <v>25.6</v>
      </c>
      <c r="E42" s="90">
        <f t="shared" si="15"/>
        <v>10</v>
      </c>
      <c r="F42" s="89">
        <f aca="true" t="shared" si="16" ref="F42:F47">C42*1.2</f>
        <v>15.6</v>
      </c>
      <c r="G42" s="88"/>
      <c r="H42" s="75"/>
    </row>
    <row r="43" spans="1:8" ht="15.75" customHeight="1">
      <c r="A43" s="87" t="s">
        <v>421</v>
      </c>
      <c r="B43" s="88">
        <v>5</v>
      </c>
      <c r="C43" s="88"/>
      <c r="D43" s="89">
        <f t="shared" si="6"/>
        <v>10</v>
      </c>
      <c r="E43" s="90">
        <f t="shared" si="15"/>
        <v>10</v>
      </c>
      <c r="F43" s="89">
        <f>C43*2</f>
        <v>0</v>
      </c>
      <c r="G43" s="88"/>
      <c r="H43" s="75"/>
    </row>
    <row r="44" spans="1:8" ht="15.75" customHeight="1">
      <c r="A44" s="87" t="s">
        <v>206</v>
      </c>
      <c r="B44" s="88"/>
      <c r="C44" s="88">
        <v>10</v>
      </c>
      <c r="D44" s="89">
        <f t="shared" si="6"/>
        <v>12</v>
      </c>
      <c r="E44" s="90"/>
      <c r="F44" s="89">
        <f t="shared" si="16"/>
        <v>12</v>
      </c>
      <c r="G44" s="88"/>
      <c r="H44" s="75"/>
    </row>
    <row r="45" spans="1:8" ht="15.75" customHeight="1">
      <c r="A45" s="87" t="s">
        <v>207</v>
      </c>
      <c r="B45" s="88"/>
      <c r="C45" s="88">
        <v>10</v>
      </c>
      <c r="D45" s="89">
        <f t="shared" si="6"/>
        <v>12</v>
      </c>
      <c r="E45" s="90"/>
      <c r="F45" s="89">
        <f t="shared" si="16"/>
        <v>12</v>
      </c>
      <c r="G45" s="88"/>
      <c r="H45" s="75"/>
    </row>
    <row r="46" spans="1:8" ht="15.75" customHeight="1">
      <c r="A46" s="87" t="s">
        <v>208</v>
      </c>
      <c r="B46" s="88"/>
      <c r="C46" s="88">
        <v>7</v>
      </c>
      <c r="D46" s="89">
        <f t="shared" si="6"/>
        <v>8.4</v>
      </c>
      <c r="E46" s="90"/>
      <c r="F46" s="89">
        <f t="shared" si="16"/>
        <v>8.4</v>
      </c>
      <c r="G46" s="88"/>
      <c r="H46" s="75"/>
    </row>
    <row r="47" spans="1:8" ht="15.75" customHeight="1">
      <c r="A47" s="87" t="s">
        <v>209</v>
      </c>
      <c r="B47" s="88">
        <v>7</v>
      </c>
      <c r="C47" s="88">
        <v>11</v>
      </c>
      <c r="D47" s="89">
        <f t="shared" si="6"/>
        <v>27.2</v>
      </c>
      <c r="E47" s="90">
        <f aca="true" t="shared" si="17" ref="E47:E52">B47*2</f>
        <v>14</v>
      </c>
      <c r="F47" s="89">
        <f t="shared" si="16"/>
        <v>13.2</v>
      </c>
      <c r="G47" s="88"/>
      <c r="H47" s="75"/>
    </row>
    <row r="48" spans="1:8" ht="15.75" customHeight="1">
      <c r="A48" s="87" t="s">
        <v>422</v>
      </c>
      <c r="B48" s="88">
        <v>7</v>
      </c>
      <c r="C48" s="88"/>
      <c r="D48" s="89">
        <f t="shared" si="6"/>
        <v>14</v>
      </c>
      <c r="E48" s="90">
        <f t="shared" si="17"/>
        <v>14</v>
      </c>
      <c r="F48" s="89">
        <f>C48*2</f>
        <v>0</v>
      </c>
      <c r="G48" s="88"/>
      <c r="H48" s="75"/>
    </row>
    <row r="49" spans="1:8" ht="15.75" customHeight="1">
      <c r="A49" s="87" t="s">
        <v>205</v>
      </c>
      <c r="B49" s="88">
        <v>15</v>
      </c>
      <c r="C49" s="88">
        <v>7</v>
      </c>
      <c r="D49" s="89">
        <f t="shared" si="6"/>
        <v>38.4</v>
      </c>
      <c r="E49" s="90">
        <f t="shared" si="17"/>
        <v>30</v>
      </c>
      <c r="F49" s="89">
        <f aca="true" t="shared" si="18" ref="F49:F57">C49*1.2</f>
        <v>8.4</v>
      </c>
      <c r="G49" s="88"/>
      <c r="H49" s="75"/>
    </row>
    <row r="50" spans="1:8" ht="15.75" customHeight="1">
      <c r="A50" s="87" t="s">
        <v>423</v>
      </c>
      <c r="B50" s="88">
        <v>15</v>
      </c>
      <c r="C50" s="88"/>
      <c r="D50" s="89">
        <f t="shared" si="6"/>
        <v>30</v>
      </c>
      <c r="E50" s="90">
        <f t="shared" si="17"/>
        <v>30</v>
      </c>
      <c r="F50" s="89">
        <f>C50*2</f>
        <v>0</v>
      </c>
      <c r="G50" s="88"/>
      <c r="H50" s="75"/>
    </row>
    <row r="51" spans="1:8" ht="15.75" customHeight="1">
      <c r="A51" s="87" t="s">
        <v>200</v>
      </c>
      <c r="B51" s="88"/>
      <c r="C51" s="88">
        <v>15</v>
      </c>
      <c r="D51" s="89">
        <f t="shared" si="6"/>
        <v>18</v>
      </c>
      <c r="E51" s="90">
        <f t="shared" si="17"/>
        <v>0</v>
      </c>
      <c r="F51" s="89">
        <f t="shared" si="18"/>
        <v>18</v>
      </c>
      <c r="G51" s="88"/>
      <c r="H51" s="75"/>
    </row>
    <row r="52" spans="1:8" ht="15.75" customHeight="1">
      <c r="A52" s="91" t="s">
        <v>53</v>
      </c>
      <c r="B52" s="92"/>
      <c r="C52" s="92">
        <f>C54+C55+C57+C56+C53</f>
        <v>67</v>
      </c>
      <c r="D52" s="93">
        <f t="shared" si="6"/>
        <v>153.6</v>
      </c>
      <c r="E52" s="94">
        <f t="shared" si="17"/>
        <v>0</v>
      </c>
      <c r="F52" s="93">
        <f>F53+F54+F55+F57+F56</f>
        <v>153.6</v>
      </c>
      <c r="G52" s="92"/>
      <c r="H52" s="85"/>
    </row>
    <row r="53" spans="1:8" s="69" customFormat="1" ht="15.75" customHeight="1">
      <c r="A53" s="87" t="s">
        <v>416</v>
      </c>
      <c r="B53" s="88"/>
      <c r="C53" s="88">
        <v>14</v>
      </c>
      <c r="D53" s="89">
        <f t="shared" si="6"/>
        <v>90</v>
      </c>
      <c r="E53" s="90"/>
      <c r="F53" s="89">
        <v>90</v>
      </c>
      <c r="G53" s="96"/>
      <c r="H53" s="98"/>
    </row>
    <row r="54" spans="1:8" ht="27.75" customHeight="1">
      <c r="A54" s="87" t="s">
        <v>54</v>
      </c>
      <c r="B54" s="88"/>
      <c r="C54" s="88">
        <v>25</v>
      </c>
      <c r="D54" s="89">
        <f t="shared" si="6"/>
        <v>30</v>
      </c>
      <c r="E54" s="90">
        <f aca="true" t="shared" si="19" ref="E54:E58">B54*2</f>
        <v>0</v>
      </c>
      <c r="F54" s="89">
        <f t="shared" si="18"/>
        <v>30</v>
      </c>
      <c r="G54" s="88"/>
      <c r="H54" s="75"/>
    </row>
    <row r="55" spans="1:8" ht="15.75" customHeight="1">
      <c r="A55" s="87" t="s">
        <v>55</v>
      </c>
      <c r="B55" s="88"/>
      <c r="C55" s="88">
        <v>8</v>
      </c>
      <c r="D55" s="89">
        <f t="shared" si="6"/>
        <v>9.6</v>
      </c>
      <c r="E55" s="90">
        <f t="shared" si="19"/>
        <v>0</v>
      </c>
      <c r="F55" s="89">
        <f t="shared" si="18"/>
        <v>9.6</v>
      </c>
      <c r="G55" s="88"/>
      <c r="H55" s="75"/>
    </row>
    <row r="56" spans="1:8" ht="15.75" customHeight="1">
      <c r="A56" s="87" t="s">
        <v>56</v>
      </c>
      <c r="B56" s="88"/>
      <c r="C56" s="88">
        <v>14</v>
      </c>
      <c r="D56" s="89">
        <f t="shared" si="6"/>
        <v>16.8</v>
      </c>
      <c r="E56" s="90">
        <f t="shared" si="19"/>
        <v>0</v>
      </c>
      <c r="F56" s="89">
        <f t="shared" si="18"/>
        <v>16.8</v>
      </c>
      <c r="G56" s="88"/>
      <c r="H56" s="75"/>
    </row>
    <row r="57" spans="1:8" ht="15.75" customHeight="1">
      <c r="A57" s="87" t="s">
        <v>219</v>
      </c>
      <c r="B57" s="88"/>
      <c r="C57" s="88">
        <v>6</v>
      </c>
      <c r="D57" s="89">
        <f t="shared" si="6"/>
        <v>7.199999999999999</v>
      </c>
      <c r="E57" s="90">
        <f t="shared" si="19"/>
        <v>0</v>
      </c>
      <c r="F57" s="89">
        <f t="shared" si="18"/>
        <v>7.199999999999999</v>
      </c>
      <c r="G57" s="88"/>
      <c r="H57" s="75"/>
    </row>
    <row r="58" spans="1:8" ht="15.75" customHeight="1">
      <c r="A58" s="91" t="s">
        <v>58</v>
      </c>
      <c r="B58" s="92"/>
      <c r="C58" s="92">
        <f>C60</f>
        <v>20</v>
      </c>
      <c r="D58" s="93">
        <f t="shared" si="6"/>
        <v>102</v>
      </c>
      <c r="E58" s="94">
        <f t="shared" si="19"/>
        <v>0</v>
      </c>
      <c r="F58" s="93">
        <f>F59+F60</f>
        <v>102</v>
      </c>
      <c r="G58" s="92"/>
      <c r="H58" s="85"/>
    </row>
    <row r="59" spans="1:8" s="69" customFormat="1" ht="15.75" customHeight="1">
      <c r="A59" s="87" t="s">
        <v>417</v>
      </c>
      <c r="B59" s="88"/>
      <c r="C59" s="88"/>
      <c r="D59" s="89">
        <f t="shared" si="6"/>
        <v>78</v>
      </c>
      <c r="E59" s="90"/>
      <c r="F59" s="89">
        <v>78</v>
      </c>
      <c r="G59" s="96"/>
      <c r="H59" s="75"/>
    </row>
    <row r="60" spans="1:8" ht="25.5" customHeight="1">
      <c r="A60" s="87" t="s">
        <v>62</v>
      </c>
      <c r="B60" s="88"/>
      <c r="C60" s="88">
        <v>20</v>
      </c>
      <c r="D60" s="89">
        <f t="shared" si="6"/>
        <v>24</v>
      </c>
      <c r="E60" s="90">
        <f aca="true" t="shared" si="20" ref="E60:E63">B60*2</f>
        <v>0</v>
      </c>
      <c r="F60" s="89">
        <f>C60*1.2</f>
        <v>24</v>
      </c>
      <c r="G60" s="88"/>
      <c r="H60" s="75"/>
    </row>
    <row r="61" spans="1:8" ht="15.75" customHeight="1">
      <c r="A61" s="91" t="s">
        <v>64</v>
      </c>
      <c r="B61" s="92"/>
      <c r="C61" s="92">
        <f>C63</f>
        <v>16</v>
      </c>
      <c r="D61" s="93">
        <f t="shared" si="6"/>
        <v>99.2</v>
      </c>
      <c r="E61" s="94">
        <f t="shared" si="20"/>
        <v>0</v>
      </c>
      <c r="F61" s="93">
        <f>F62+F63</f>
        <v>99.2</v>
      </c>
      <c r="G61" s="92"/>
      <c r="H61" s="85"/>
    </row>
    <row r="62" spans="1:8" s="69" customFormat="1" ht="15.75" customHeight="1">
      <c r="A62" s="87" t="s">
        <v>417</v>
      </c>
      <c r="B62" s="88"/>
      <c r="C62" s="88"/>
      <c r="D62" s="89">
        <f t="shared" si="6"/>
        <v>80</v>
      </c>
      <c r="E62" s="90"/>
      <c r="F62" s="89">
        <v>80</v>
      </c>
      <c r="G62" s="96"/>
      <c r="H62" s="75"/>
    </row>
    <row r="63" spans="1:8" ht="26.25" customHeight="1">
      <c r="A63" s="87" t="s">
        <v>65</v>
      </c>
      <c r="B63" s="88"/>
      <c r="C63" s="88">
        <v>16</v>
      </c>
      <c r="D63" s="89">
        <f t="shared" si="6"/>
        <v>19.2</v>
      </c>
      <c r="E63" s="90">
        <f t="shared" si="20"/>
        <v>0</v>
      </c>
      <c r="F63" s="89">
        <f>C63*1.2</f>
        <v>19.2</v>
      </c>
      <c r="G63" s="88"/>
      <c r="H63" s="75"/>
    </row>
    <row r="64" spans="1:8" ht="15.75" customHeight="1">
      <c r="A64" s="91" t="s">
        <v>424</v>
      </c>
      <c r="B64" s="92">
        <f aca="true" t="shared" si="21" ref="B64:F64">SUM(B65:B67)</f>
        <v>29</v>
      </c>
      <c r="C64" s="92">
        <f t="shared" si="21"/>
        <v>16</v>
      </c>
      <c r="D64" s="99">
        <f t="shared" si="21"/>
        <v>468</v>
      </c>
      <c r="E64" s="92">
        <f t="shared" si="21"/>
        <v>58</v>
      </c>
      <c r="F64" s="99">
        <f t="shared" si="21"/>
        <v>410</v>
      </c>
      <c r="G64" s="92"/>
      <c r="H64" s="85"/>
    </row>
    <row r="65" spans="1:8" s="69" customFormat="1" ht="24">
      <c r="A65" s="87" t="s">
        <v>242</v>
      </c>
      <c r="B65" s="88"/>
      <c r="C65" s="88">
        <v>16</v>
      </c>
      <c r="D65" s="89">
        <f aca="true" t="shared" si="22" ref="D65:D67">SUM(E65:F65)</f>
        <v>110</v>
      </c>
      <c r="E65" s="90"/>
      <c r="F65" s="89">
        <v>110</v>
      </c>
      <c r="G65" s="96" t="s">
        <v>425</v>
      </c>
      <c r="H65" s="75"/>
    </row>
    <row r="66" spans="1:8" ht="14.25">
      <c r="A66" s="87" t="s">
        <v>242</v>
      </c>
      <c r="B66" s="88"/>
      <c r="C66" s="88"/>
      <c r="D66" s="89">
        <f t="shared" si="22"/>
        <v>300</v>
      </c>
      <c r="E66" s="90"/>
      <c r="F66" s="89">
        <v>300</v>
      </c>
      <c r="G66" s="96" t="s">
        <v>426</v>
      </c>
      <c r="H66" s="75"/>
    </row>
    <row r="67" spans="1:8" ht="27.75" customHeight="1">
      <c r="A67" s="100" t="s">
        <v>427</v>
      </c>
      <c r="B67" s="88">
        <v>29</v>
      </c>
      <c r="C67" s="88"/>
      <c r="D67" s="89">
        <f t="shared" si="22"/>
        <v>58</v>
      </c>
      <c r="E67" s="90">
        <f>B67*2</f>
        <v>58</v>
      </c>
      <c r="F67" s="89"/>
      <c r="G67" s="88"/>
      <c r="H67" s="75"/>
    </row>
    <row r="68" spans="1:8" ht="15.75" customHeight="1">
      <c r="A68" s="101" t="s">
        <v>15</v>
      </c>
      <c r="B68" s="92">
        <f aca="true" t="shared" si="23" ref="B68:F68">SUM(B6,B10,B13,B14,B20,B23,B27,B31,B34,B39,B40,B52,B58,B61,B64)</f>
        <v>64</v>
      </c>
      <c r="C68" s="92">
        <f t="shared" si="23"/>
        <v>403</v>
      </c>
      <c r="D68" s="92">
        <f t="shared" si="23"/>
        <v>1511</v>
      </c>
      <c r="E68" s="92">
        <f t="shared" si="23"/>
        <v>128</v>
      </c>
      <c r="F68" s="92">
        <f t="shared" si="23"/>
        <v>1383</v>
      </c>
      <c r="G68" s="88"/>
      <c r="H68" s="75"/>
    </row>
    <row r="69" spans="1:8" ht="15.75" customHeight="1">
      <c r="A69" s="76"/>
      <c r="B69" s="77"/>
      <c r="C69" s="77"/>
      <c r="D69" s="75"/>
      <c r="E69" s="75"/>
      <c r="F69" s="98"/>
      <c r="G69" s="75"/>
      <c r="H69" s="75"/>
    </row>
    <row r="70" spans="1:8" ht="15.75" customHeight="1">
      <c r="A70" s="76"/>
      <c r="B70" s="77"/>
      <c r="C70" s="77"/>
      <c r="D70" s="75"/>
      <c r="E70" s="75"/>
      <c r="F70" s="98"/>
      <c r="G70" s="75"/>
      <c r="H70" s="75"/>
    </row>
    <row r="71" spans="1:8" ht="15.75" customHeight="1">
      <c r="A71" s="76"/>
      <c r="B71" s="77"/>
      <c r="C71" s="77"/>
      <c r="D71" s="75"/>
      <c r="E71" s="75"/>
      <c r="F71" s="98"/>
      <c r="G71" s="75"/>
      <c r="H71" s="75"/>
    </row>
    <row r="72" spans="1:8" ht="185.25" customHeight="1">
      <c r="A72" s="76"/>
      <c r="B72" s="77"/>
      <c r="C72" s="77"/>
      <c r="D72" s="75"/>
      <c r="E72" s="75"/>
      <c r="F72" s="98"/>
      <c r="G72" s="102"/>
      <c r="H72" s="75"/>
    </row>
  </sheetData>
  <sheetProtection/>
  <mergeCells count="11">
    <mergeCell ref="A1:G1"/>
    <mergeCell ref="E2:G2"/>
    <mergeCell ref="B3:C3"/>
    <mergeCell ref="D3:F3"/>
    <mergeCell ref="A3:A5"/>
    <mergeCell ref="B4:B5"/>
    <mergeCell ref="C4:C5"/>
    <mergeCell ref="D4:D5"/>
    <mergeCell ref="E4:E5"/>
    <mergeCell ref="F4:F5"/>
    <mergeCell ref="G3:G5"/>
  </mergeCells>
  <printOptions/>
  <pageMargins left="0.59" right="0.6" top="0.9" bottom="0.75" header="0.5" footer="0.5"/>
  <pageSetup horizontalDpi="600" verticalDpi="600" orientation="portrait" paperSize="9"/>
  <headerFooter scaleWithDoc="0" alignWithMargins="0">
    <oddHeader>&amp;L附件3</oddHead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workbookViewId="0" topLeftCell="A1">
      <selection activeCell="G22" sqref="G22"/>
    </sheetView>
  </sheetViews>
  <sheetFormatPr defaultColWidth="9.00390625" defaultRowHeight="14.25"/>
  <cols>
    <col min="1" max="1" width="12.25390625" style="0" customWidth="1"/>
    <col min="6" max="6" width="31.75390625" style="0" customWidth="1"/>
  </cols>
  <sheetData>
    <row r="1" spans="1:6" ht="18.75" customHeight="1">
      <c r="A1" s="57" t="s">
        <v>428</v>
      </c>
      <c r="B1" s="57"/>
      <c r="C1" s="57"/>
      <c r="D1" s="57"/>
      <c r="E1" s="57"/>
      <c r="F1" s="57"/>
    </row>
    <row r="2" spans="1:6" ht="14.25">
      <c r="A2" s="57"/>
      <c r="B2" s="57"/>
      <c r="C2" s="57"/>
      <c r="D2" s="57"/>
      <c r="E2" s="57"/>
      <c r="F2" s="57"/>
    </row>
    <row r="3" spans="1:6" ht="14.25">
      <c r="A3" s="58"/>
      <c r="B3" s="59"/>
      <c r="C3" s="59"/>
      <c r="D3" s="59"/>
      <c r="E3" s="59"/>
      <c r="F3" s="60" t="s">
        <v>76</v>
      </c>
    </row>
    <row r="4" spans="1:6" ht="24">
      <c r="A4" s="61" t="s">
        <v>429</v>
      </c>
      <c r="B4" s="62" t="s">
        <v>430</v>
      </c>
      <c r="C4" s="62" t="s">
        <v>431</v>
      </c>
      <c r="D4" s="62" t="s">
        <v>432</v>
      </c>
      <c r="E4" s="62" t="s">
        <v>433</v>
      </c>
      <c r="F4" s="63" t="s">
        <v>413</v>
      </c>
    </row>
    <row r="5" spans="1:6" ht="14.25">
      <c r="A5" s="64" t="s">
        <v>15</v>
      </c>
      <c r="B5" s="65">
        <f>SUM(B6:B17,B18,B19:B21,B22:B23)</f>
        <v>2739</v>
      </c>
      <c r="C5" s="65">
        <f>SUM(C6:C17,C18,C19:C21,C22:C23)</f>
        <v>1093</v>
      </c>
      <c r="D5" s="65">
        <f>SUM(D6:D17,D18,D19:D21,D22:D23)</f>
        <v>546</v>
      </c>
      <c r="E5" s="65">
        <f>SUM(E6:E17,E18,E19:E21,E22:E23)</f>
        <v>1100</v>
      </c>
      <c r="F5" s="66"/>
    </row>
    <row r="6" spans="1:6" ht="21" customHeight="1">
      <c r="A6" s="67" t="s">
        <v>257</v>
      </c>
      <c r="B6" s="63">
        <f aca="true" t="shared" si="0" ref="B6:B23">SUM(C6:E6)</f>
        <v>45</v>
      </c>
      <c r="C6" s="63">
        <v>45</v>
      </c>
      <c r="D6" s="63"/>
      <c r="E6" s="63"/>
      <c r="F6" s="66"/>
    </row>
    <row r="7" spans="1:6" ht="21" customHeight="1">
      <c r="A7" s="67" t="s">
        <v>261</v>
      </c>
      <c r="B7" s="63">
        <f t="shared" si="0"/>
        <v>45</v>
      </c>
      <c r="C7" s="63">
        <v>45</v>
      </c>
      <c r="D7" s="63"/>
      <c r="E7" s="63"/>
      <c r="F7" s="66"/>
    </row>
    <row r="8" spans="1:6" ht="21" customHeight="1">
      <c r="A8" s="67" t="s">
        <v>434</v>
      </c>
      <c r="B8" s="63">
        <f t="shared" si="0"/>
        <v>40</v>
      </c>
      <c r="C8" s="63">
        <v>40</v>
      </c>
      <c r="D8" s="63"/>
      <c r="E8" s="63"/>
      <c r="F8" s="66"/>
    </row>
    <row r="9" spans="1:6" ht="21" customHeight="1">
      <c r="A9" s="67" t="s">
        <v>435</v>
      </c>
      <c r="B9" s="63">
        <f t="shared" si="0"/>
        <v>35</v>
      </c>
      <c r="C9" s="63">
        <v>35</v>
      </c>
      <c r="D9" s="63"/>
      <c r="E9" s="63"/>
      <c r="F9" s="66"/>
    </row>
    <row r="10" spans="1:6" ht="21" customHeight="1">
      <c r="A10" s="67" t="s">
        <v>436</v>
      </c>
      <c r="B10" s="63">
        <f t="shared" si="0"/>
        <v>40</v>
      </c>
      <c r="C10" s="63">
        <v>40</v>
      </c>
      <c r="D10" s="63"/>
      <c r="E10" s="63"/>
      <c r="F10" s="66"/>
    </row>
    <row r="11" spans="1:6" ht="21" customHeight="1">
      <c r="A11" s="67" t="s">
        <v>437</v>
      </c>
      <c r="B11" s="63">
        <f t="shared" si="0"/>
        <v>45</v>
      </c>
      <c r="C11" s="63">
        <v>45</v>
      </c>
      <c r="D11" s="63"/>
      <c r="E11" s="63"/>
      <c r="F11" s="66"/>
    </row>
    <row r="12" spans="1:6" ht="21" customHeight="1">
      <c r="A12" s="67" t="s">
        <v>438</v>
      </c>
      <c r="B12" s="63">
        <f t="shared" si="0"/>
        <v>40</v>
      </c>
      <c r="C12" s="63">
        <v>40</v>
      </c>
      <c r="D12" s="63"/>
      <c r="E12" s="63"/>
      <c r="F12" s="66"/>
    </row>
    <row r="13" spans="1:6" ht="21" customHeight="1">
      <c r="A13" s="67" t="s">
        <v>439</v>
      </c>
      <c r="B13" s="63">
        <f t="shared" si="0"/>
        <v>30</v>
      </c>
      <c r="C13" s="63">
        <v>30</v>
      </c>
      <c r="D13" s="63"/>
      <c r="E13" s="63"/>
      <c r="F13" s="66"/>
    </row>
    <row r="14" spans="1:6" ht="21" customHeight="1">
      <c r="A14" s="67" t="s">
        <v>440</v>
      </c>
      <c r="B14" s="63">
        <f t="shared" si="0"/>
        <v>30</v>
      </c>
      <c r="C14" s="63">
        <v>30</v>
      </c>
      <c r="D14" s="63"/>
      <c r="E14" s="63"/>
      <c r="F14" s="66"/>
    </row>
    <row r="15" spans="1:6" ht="21" customHeight="1">
      <c r="A15" s="67" t="s">
        <v>327</v>
      </c>
      <c r="B15" s="63">
        <f t="shared" si="0"/>
        <v>45</v>
      </c>
      <c r="C15" s="63">
        <v>45</v>
      </c>
      <c r="D15" s="63"/>
      <c r="E15" s="63"/>
      <c r="F15" s="66"/>
    </row>
    <row r="16" spans="1:6" ht="21" customHeight="1">
      <c r="A16" s="67" t="s">
        <v>331</v>
      </c>
      <c r="B16" s="63">
        <f t="shared" si="0"/>
        <v>40</v>
      </c>
      <c r="C16" s="63">
        <v>40</v>
      </c>
      <c r="D16" s="63"/>
      <c r="E16" s="63"/>
      <c r="F16" s="66"/>
    </row>
    <row r="17" spans="1:6" ht="21" customHeight="1">
      <c r="A17" s="67" t="s">
        <v>344</v>
      </c>
      <c r="B17" s="63">
        <f t="shared" si="0"/>
        <v>45</v>
      </c>
      <c r="C17" s="63">
        <v>45</v>
      </c>
      <c r="D17" s="63"/>
      <c r="E17" s="63"/>
      <c r="F17" s="66"/>
    </row>
    <row r="18" spans="1:6" ht="21" customHeight="1">
      <c r="A18" s="67" t="s">
        <v>365</v>
      </c>
      <c r="B18" s="63">
        <f t="shared" si="0"/>
        <v>45</v>
      </c>
      <c r="C18" s="63">
        <v>45</v>
      </c>
      <c r="D18" s="63"/>
      <c r="E18" s="63"/>
      <c r="F18" s="66"/>
    </row>
    <row r="19" spans="1:6" ht="21" customHeight="1">
      <c r="A19" s="67" t="s">
        <v>382</v>
      </c>
      <c r="B19" s="63">
        <f t="shared" si="0"/>
        <v>35</v>
      </c>
      <c r="C19" s="63">
        <v>35</v>
      </c>
      <c r="D19" s="63"/>
      <c r="E19" s="63"/>
      <c r="F19" s="66"/>
    </row>
    <row r="20" spans="1:6" ht="21" customHeight="1">
      <c r="A20" s="67" t="s">
        <v>394</v>
      </c>
      <c r="B20" s="63">
        <f t="shared" si="0"/>
        <v>40</v>
      </c>
      <c r="C20" s="63">
        <v>40</v>
      </c>
      <c r="D20" s="63"/>
      <c r="E20" s="63"/>
      <c r="F20" s="66"/>
    </row>
    <row r="21" spans="1:6" ht="21" customHeight="1">
      <c r="A21" s="67" t="s">
        <v>441</v>
      </c>
      <c r="B21" s="63">
        <f t="shared" si="0"/>
        <v>45</v>
      </c>
      <c r="C21" s="63">
        <v>45</v>
      </c>
      <c r="D21" s="63"/>
      <c r="E21" s="63"/>
      <c r="F21" s="66"/>
    </row>
    <row r="22" spans="1:6" ht="30" customHeight="1">
      <c r="A22" s="67" t="s">
        <v>442</v>
      </c>
      <c r="B22" s="63">
        <f t="shared" si="0"/>
        <v>546</v>
      </c>
      <c r="C22" s="63"/>
      <c r="D22" s="63">
        <v>546</v>
      </c>
      <c r="E22" s="63"/>
      <c r="F22" s="68" t="s">
        <v>443</v>
      </c>
    </row>
    <row r="23" spans="1:6" ht="51" customHeight="1">
      <c r="A23" s="67" t="s">
        <v>444</v>
      </c>
      <c r="B23" s="63">
        <f t="shared" si="0"/>
        <v>1548</v>
      </c>
      <c r="C23" s="63">
        <v>448</v>
      </c>
      <c r="D23" s="63"/>
      <c r="E23" s="63">
        <v>1100</v>
      </c>
      <c r="F23" s="68" t="s">
        <v>445</v>
      </c>
    </row>
  </sheetData>
  <sheetProtection/>
  <mergeCells count="1">
    <mergeCell ref="A1:F2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&amp;L&amp;"宋体"&amp;12附件4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1">
      <selection activeCell="G8" sqref="G8"/>
    </sheetView>
  </sheetViews>
  <sheetFormatPr defaultColWidth="9.00390625" defaultRowHeight="14.25"/>
  <cols>
    <col min="1" max="1" width="13.875" style="42" customWidth="1"/>
    <col min="2" max="4" width="15.625" style="0" customWidth="1"/>
    <col min="5" max="5" width="15.625" style="42" customWidth="1"/>
    <col min="6" max="6" width="10.375" style="0" bestFit="1" customWidth="1"/>
  </cols>
  <sheetData>
    <row r="1" spans="1:5" ht="24.75" customHeight="1">
      <c r="A1" s="43" t="s">
        <v>446</v>
      </c>
      <c r="B1" s="43"/>
      <c r="C1" s="43"/>
      <c r="D1" s="43"/>
      <c r="E1" s="43"/>
    </row>
    <row r="2" spans="1:5" ht="14.25">
      <c r="A2" s="44"/>
      <c r="B2" s="40"/>
      <c r="C2" s="40"/>
      <c r="D2" s="45" t="s">
        <v>447</v>
      </c>
      <c r="E2" s="45"/>
    </row>
    <row r="3" spans="1:5" ht="19.5" customHeight="1">
      <c r="A3" s="46" t="s">
        <v>448</v>
      </c>
      <c r="B3" s="46" t="s">
        <v>449</v>
      </c>
      <c r="C3" s="46" t="s">
        <v>450</v>
      </c>
      <c r="D3" s="47" t="s">
        <v>451</v>
      </c>
      <c r="E3" s="48" t="s">
        <v>452</v>
      </c>
    </row>
    <row r="4" spans="1:5" ht="19.5" customHeight="1">
      <c r="A4" s="46"/>
      <c r="B4" s="46" t="s">
        <v>453</v>
      </c>
      <c r="C4" s="46" t="s">
        <v>453</v>
      </c>
      <c r="D4" s="49"/>
      <c r="E4" s="49"/>
    </row>
    <row r="5" spans="1:7" ht="24" customHeight="1">
      <c r="A5" s="46" t="s">
        <v>454</v>
      </c>
      <c r="B5" s="46">
        <v>463042.9</v>
      </c>
      <c r="C5" s="46">
        <v>147077.09999999998</v>
      </c>
      <c r="D5" s="46">
        <f aca="true" t="shared" si="0" ref="D5:D7">SUM(B5,C5)</f>
        <v>610120</v>
      </c>
      <c r="E5" s="46">
        <f>SUM(E6:E24)</f>
        <v>7627.000000000001</v>
      </c>
      <c r="F5" s="50"/>
      <c r="G5" s="50"/>
    </row>
    <row r="6" spans="1:7" ht="24" customHeight="1">
      <c r="A6" s="46" t="s">
        <v>18</v>
      </c>
      <c r="B6" s="46">
        <v>6380.3</v>
      </c>
      <c r="C6" s="46">
        <v>5699.5</v>
      </c>
      <c r="D6" s="46">
        <f t="shared" si="0"/>
        <v>12079.8</v>
      </c>
      <c r="E6" s="51">
        <v>151.02</v>
      </c>
      <c r="F6" s="50"/>
      <c r="G6" s="50"/>
    </row>
    <row r="7" spans="1:7" ht="24" customHeight="1">
      <c r="A7" s="46" t="s">
        <v>22</v>
      </c>
      <c r="B7" s="46">
        <v>35377.5</v>
      </c>
      <c r="C7" s="46">
        <v>2563</v>
      </c>
      <c r="D7" s="46">
        <f t="shared" si="0"/>
        <v>37940.5</v>
      </c>
      <c r="E7" s="51">
        <v>474.26</v>
      </c>
      <c r="F7" s="50"/>
      <c r="G7" s="50"/>
    </row>
    <row r="8" spans="1:7" s="41" customFormat="1" ht="24" customHeight="1">
      <c r="A8" s="52" t="s">
        <v>142</v>
      </c>
      <c r="B8" s="52">
        <v>1000</v>
      </c>
      <c r="C8" s="52">
        <v>9000</v>
      </c>
      <c r="D8" s="52">
        <v>10000</v>
      </c>
      <c r="E8" s="53">
        <v>125.01</v>
      </c>
      <c r="F8" s="50"/>
      <c r="G8" s="54"/>
    </row>
    <row r="9" spans="1:7" ht="24" customHeight="1">
      <c r="A9" s="46" t="s">
        <v>27</v>
      </c>
      <c r="B9" s="46">
        <v>19763.1</v>
      </c>
      <c r="C9" s="46">
        <v>2419.6</v>
      </c>
      <c r="D9" s="46">
        <v>22182.7</v>
      </c>
      <c r="E9" s="51">
        <v>277.29</v>
      </c>
      <c r="F9" s="50"/>
      <c r="G9" s="50"/>
    </row>
    <row r="10" spans="1:7" s="41" customFormat="1" ht="24" customHeight="1">
      <c r="A10" s="52" t="s">
        <v>149</v>
      </c>
      <c r="B10" s="52">
        <v>3000</v>
      </c>
      <c r="C10" s="52">
        <v>10000</v>
      </c>
      <c r="D10" s="52">
        <v>13000</v>
      </c>
      <c r="E10" s="53">
        <v>162.51</v>
      </c>
      <c r="F10" s="50"/>
      <c r="G10" s="54"/>
    </row>
    <row r="11" spans="1:7" ht="24" customHeight="1">
      <c r="A11" s="46" t="s">
        <v>32</v>
      </c>
      <c r="B11" s="46">
        <v>21130.9</v>
      </c>
      <c r="C11" s="46">
        <v>7980.7</v>
      </c>
      <c r="D11" s="46">
        <f aca="true" t="shared" si="1" ref="D11:D18">SUM(B11,C11)</f>
        <v>29111.600000000002</v>
      </c>
      <c r="E11" s="51">
        <v>363.92</v>
      </c>
      <c r="F11" s="50"/>
      <c r="G11" s="50"/>
    </row>
    <row r="12" spans="1:7" ht="24" customHeight="1">
      <c r="A12" s="46" t="s">
        <v>151</v>
      </c>
      <c r="B12" s="46">
        <v>18708.7</v>
      </c>
      <c r="C12" s="46">
        <v>9000</v>
      </c>
      <c r="D12" s="46">
        <f t="shared" si="1"/>
        <v>27708.7</v>
      </c>
      <c r="E12" s="51">
        <v>346.37</v>
      </c>
      <c r="F12" s="50"/>
      <c r="G12" s="50"/>
    </row>
    <row r="13" spans="1:7" ht="24" customHeight="1">
      <c r="A13" s="46" t="s">
        <v>38</v>
      </c>
      <c r="B13" s="46">
        <v>38981.3</v>
      </c>
      <c r="C13" s="46">
        <v>14000</v>
      </c>
      <c r="D13" s="46">
        <f t="shared" si="1"/>
        <v>52981.3</v>
      </c>
      <c r="E13" s="51">
        <v>662.28</v>
      </c>
      <c r="F13" s="50"/>
      <c r="G13" s="50"/>
    </row>
    <row r="14" spans="1:7" ht="24" customHeight="1">
      <c r="A14" s="46" t="s">
        <v>41</v>
      </c>
      <c r="B14" s="46">
        <v>29113.1</v>
      </c>
      <c r="C14" s="46">
        <v>9669.3</v>
      </c>
      <c r="D14" s="46">
        <f t="shared" si="1"/>
        <v>38782.399999999994</v>
      </c>
      <c r="E14" s="51">
        <v>484.83</v>
      </c>
      <c r="F14" s="50"/>
      <c r="G14" s="50"/>
    </row>
    <row r="15" spans="1:7" ht="24" customHeight="1">
      <c r="A15" s="46" t="s">
        <v>181</v>
      </c>
      <c r="B15" s="46">
        <v>38238.399999999994</v>
      </c>
      <c r="C15" s="46">
        <v>8989.2</v>
      </c>
      <c r="D15" s="46">
        <f t="shared" si="1"/>
        <v>47227.59999999999</v>
      </c>
      <c r="E15" s="51">
        <v>590.45</v>
      </c>
      <c r="F15" s="50"/>
      <c r="G15" s="50"/>
    </row>
    <row r="16" spans="1:7" ht="24" customHeight="1">
      <c r="A16" s="46" t="s">
        <v>193</v>
      </c>
      <c r="B16" s="46">
        <v>23970</v>
      </c>
      <c r="C16" s="46">
        <v>5000</v>
      </c>
      <c r="D16" s="46">
        <f t="shared" si="1"/>
        <v>28970</v>
      </c>
      <c r="E16" s="51">
        <v>362.15</v>
      </c>
      <c r="F16" s="50"/>
      <c r="G16" s="50"/>
    </row>
    <row r="17" spans="1:7" ht="24" customHeight="1">
      <c r="A17" s="46" t="s">
        <v>46</v>
      </c>
      <c r="B17" s="46">
        <v>55635.7</v>
      </c>
      <c r="C17" s="46">
        <v>9000</v>
      </c>
      <c r="D17" s="46">
        <f t="shared" si="1"/>
        <v>64635.7</v>
      </c>
      <c r="E17" s="51">
        <v>808.03</v>
      </c>
      <c r="F17" s="50"/>
      <c r="G17" s="50"/>
    </row>
    <row r="18" spans="1:7" ht="24" customHeight="1">
      <c r="A18" s="46" t="s">
        <v>49</v>
      </c>
      <c r="B18" s="46">
        <v>49842</v>
      </c>
      <c r="C18" s="46">
        <v>9868.5</v>
      </c>
      <c r="D18" s="46">
        <f t="shared" si="1"/>
        <v>59710.5</v>
      </c>
      <c r="E18" s="51">
        <v>746.41</v>
      </c>
      <c r="F18" s="50"/>
      <c r="G18" s="50"/>
    </row>
    <row r="19" spans="1:7" s="41" customFormat="1" ht="24" customHeight="1">
      <c r="A19" s="52" t="s">
        <v>215</v>
      </c>
      <c r="B19" s="52">
        <v>3000</v>
      </c>
      <c r="C19" s="52">
        <v>0</v>
      </c>
      <c r="D19" s="52">
        <v>3000</v>
      </c>
      <c r="E19" s="53">
        <v>37.52</v>
      </c>
      <c r="F19" s="50"/>
      <c r="G19" s="54"/>
    </row>
    <row r="20" spans="1:7" ht="24" customHeight="1">
      <c r="A20" s="46" t="s">
        <v>221</v>
      </c>
      <c r="B20" s="46">
        <v>35811</v>
      </c>
      <c r="C20" s="46">
        <v>11965</v>
      </c>
      <c r="D20" s="46">
        <f aca="true" t="shared" si="2" ref="D20:D24">SUM(B20,C20)</f>
        <v>47776</v>
      </c>
      <c r="E20" s="51">
        <v>597.21</v>
      </c>
      <c r="F20" s="50"/>
      <c r="G20" s="50"/>
    </row>
    <row r="21" spans="1:7" ht="24" customHeight="1">
      <c r="A21" s="46" t="s">
        <v>53</v>
      </c>
      <c r="B21" s="46">
        <v>14120.9</v>
      </c>
      <c r="C21" s="46">
        <v>5942.2</v>
      </c>
      <c r="D21" s="46">
        <f t="shared" si="2"/>
        <v>20063.1</v>
      </c>
      <c r="E21" s="51">
        <v>250.8</v>
      </c>
      <c r="F21" s="50"/>
      <c r="G21" s="50"/>
    </row>
    <row r="22" spans="1:7" ht="24" customHeight="1">
      <c r="A22" s="46" t="s">
        <v>58</v>
      </c>
      <c r="B22" s="46">
        <v>6000</v>
      </c>
      <c r="C22" s="46">
        <v>6000</v>
      </c>
      <c r="D22" s="46">
        <f t="shared" si="2"/>
        <v>12000</v>
      </c>
      <c r="E22" s="51">
        <v>150.02</v>
      </c>
      <c r="F22" s="50"/>
      <c r="G22" s="50"/>
    </row>
    <row r="23" spans="1:7" ht="24" customHeight="1">
      <c r="A23" s="46" t="s">
        <v>64</v>
      </c>
      <c r="B23" s="46">
        <v>14000</v>
      </c>
      <c r="C23" s="46">
        <v>4980.1</v>
      </c>
      <c r="D23" s="46">
        <f t="shared" si="2"/>
        <v>18980.1</v>
      </c>
      <c r="E23" s="51">
        <v>237.27</v>
      </c>
      <c r="F23" s="50"/>
      <c r="G23" s="50"/>
    </row>
    <row r="24" spans="1:7" ht="24" customHeight="1">
      <c r="A24" s="46" t="s">
        <v>69</v>
      </c>
      <c r="B24" s="46">
        <v>48970</v>
      </c>
      <c r="C24" s="46">
        <v>15000</v>
      </c>
      <c r="D24" s="46">
        <f t="shared" si="2"/>
        <v>63970</v>
      </c>
      <c r="E24" s="51">
        <v>799.65</v>
      </c>
      <c r="F24" s="50"/>
      <c r="G24" s="50"/>
    </row>
    <row r="25" spans="1:5" ht="19.5" customHeight="1">
      <c r="A25" s="55" t="s">
        <v>455</v>
      </c>
      <c r="B25" s="55"/>
      <c r="C25" s="55"/>
      <c r="D25" s="55"/>
      <c r="E25" s="55"/>
    </row>
    <row r="26" spans="1:5" ht="27.75" customHeight="1">
      <c r="A26" s="56" t="s">
        <v>456</v>
      </c>
      <c r="B26" s="56"/>
      <c r="C26" s="56"/>
      <c r="D26" s="56"/>
      <c r="E26" s="56"/>
    </row>
    <row r="27" spans="1:5" ht="24.75" customHeight="1">
      <c r="A27" s="44"/>
      <c r="B27" s="40"/>
      <c r="C27" s="40"/>
      <c r="D27" s="40"/>
      <c r="E27" s="44"/>
    </row>
    <row r="28" spans="1:5" ht="14.25">
      <c r="A28" s="44"/>
      <c r="B28" s="40"/>
      <c r="C28" s="40"/>
      <c r="D28" s="40"/>
      <c r="E28" s="44"/>
    </row>
    <row r="29" spans="1:5" ht="14.25">
      <c r="A29" s="44"/>
      <c r="B29" s="40"/>
      <c r="C29" s="40"/>
      <c r="D29" s="40"/>
      <c r="E29" s="44"/>
    </row>
  </sheetData>
  <sheetProtection/>
  <mergeCells count="7">
    <mergeCell ref="A1:E1"/>
    <mergeCell ref="D2:E2"/>
    <mergeCell ref="A25:E25"/>
    <mergeCell ref="A26:E26"/>
    <mergeCell ref="A3:A4"/>
    <mergeCell ref="D3:D4"/>
    <mergeCell ref="E3:E4"/>
  </mergeCells>
  <printOptions/>
  <pageMargins left="0.81" right="0.75" top="1.14" bottom="0.38" header="0.55" footer="0.23"/>
  <pageSetup horizontalDpi="600" verticalDpi="600" orientation="portrait" paperSize="9"/>
  <headerFooter scaleWithDoc="0" alignWithMargins="0">
    <oddHeader>&amp;L&amp;"宋体"&amp;12附件5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69"/>
  <sheetViews>
    <sheetView showZeros="0" view="pageBreakPreview" zoomScaleSheetLayoutView="100" workbookViewId="0" topLeftCell="A1">
      <selection activeCell="A1" sqref="A1:H1"/>
    </sheetView>
  </sheetViews>
  <sheetFormatPr defaultColWidth="9.00390625" defaultRowHeight="14.25"/>
  <cols>
    <col min="1" max="1" width="4.875" style="15" customWidth="1"/>
    <col min="2" max="2" width="8.625" style="15" customWidth="1"/>
    <col min="3" max="3" width="11.625" style="18" customWidth="1"/>
    <col min="4" max="4" width="11.625" style="19" customWidth="1"/>
    <col min="5" max="6" width="11.625" style="20" customWidth="1"/>
    <col min="7" max="7" width="11.625" style="19" customWidth="1"/>
    <col min="8" max="8" width="11.625" style="0" customWidth="1"/>
    <col min="9" max="26" width="9.00390625" style="0" hidden="1" customWidth="1"/>
  </cols>
  <sheetData>
    <row r="1" spans="1:8" s="14" customFormat="1" ht="20.25">
      <c r="A1" s="21" t="s">
        <v>457</v>
      </c>
      <c r="B1" s="21"/>
      <c r="C1" s="21"/>
      <c r="D1" s="21"/>
      <c r="E1" s="21"/>
      <c r="F1" s="21"/>
      <c r="G1" s="21"/>
      <c r="H1" s="21"/>
    </row>
    <row r="2" spans="1:8" ht="14.25">
      <c r="A2" s="22"/>
      <c r="B2" s="22"/>
      <c r="E2" s="23" t="s">
        <v>458</v>
      </c>
      <c r="F2" s="23"/>
      <c r="G2" s="23"/>
      <c r="H2" s="23"/>
    </row>
    <row r="3" spans="1:8" s="15" customFormat="1" ht="22.5" customHeight="1">
      <c r="A3" s="24" t="s">
        <v>1</v>
      </c>
      <c r="B3" s="24" t="s">
        <v>459</v>
      </c>
      <c r="C3" s="25" t="s">
        <v>460</v>
      </c>
      <c r="D3" s="26" t="s">
        <v>461</v>
      </c>
      <c r="E3" s="26"/>
      <c r="F3" s="26" t="s">
        <v>462</v>
      </c>
      <c r="G3" s="26"/>
      <c r="H3" s="26"/>
    </row>
    <row r="4" spans="1:8" s="15" customFormat="1" ht="14.25">
      <c r="A4" s="24"/>
      <c r="B4" s="24"/>
      <c r="C4" s="25"/>
      <c r="D4" s="26" t="s">
        <v>463</v>
      </c>
      <c r="E4" s="24" t="s">
        <v>464</v>
      </c>
      <c r="F4" s="26" t="s">
        <v>463</v>
      </c>
      <c r="G4" s="26" t="s">
        <v>465</v>
      </c>
      <c r="H4" s="24" t="s">
        <v>464</v>
      </c>
    </row>
    <row r="5" spans="1:8" s="15" customFormat="1" ht="18" customHeight="1">
      <c r="A5" s="27" t="s">
        <v>15</v>
      </c>
      <c r="B5" s="27"/>
      <c r="C5" s="28">
        <f aca="true" t="shared" si="0" ref="C5:H5">SUM(C6,C13,C25,C32,C40,C49,C60,C69,C80,C83,C96,C101,C104,C108,C113,C117,)</f>
        <v>166000</v>
      </c>
      <c r="D5" s="28">
        <f t="shared" si="0"/>
        <v>160</v>
      </c>
      <c r="E5" s="28">
        <f t="shared" si="0"/>
        <v>64000</v>
      </c>
      <c r="F5" s="28">
        <f t="shared" si="0"/>
        <v>300</v>
      </c>
      <c r="G5" s="28">
        <f t="shared" si="0"/>
        <v>29.999999999999996</v>
      </c>
      <c r="H5" s="28">
        <f t="shared" si="0"/>
        <v>102000</v>
      </c>
    </row>
    <row r="6" spans="1:8" s="15" customFormat="1" ht="18" customHeight="1">
      <c r="A6" s="29" t="s">
        <v>466</v>
      </c>
      <c r="B6" s="29" t="s">
        <v>18</v>
      </c>
      <c r="C6" s="28">
        <f aca="true" t="shared" si="1" ref="C6:H6">SUM(C7:C12)</f>
        <v>5021</v>
      </c>
      <c r="D6" s="30">
        <f t="shared" si="1"/>
        <v>3.8</v>
      </c>
      <c r="E6" s="30">
        <f t="shared" si="1"/>
        <v>1520</v>
      </c>
      <c r="F6" s="30">
        <f t="shared" si="1"/>
        <v>11.35</v>
      </c>
      <c r="G6" s="30">
        <f t="shared" si="1"/>
        <v>0.24</v>
      </c>
      <c r="H6" s="30">
        <f t="shared" si="1"/>
        <v>3501</v>
      </c>
    </row>
    <row r="7" spans="1:8" s="15" customFormat="1" ht="18" customHeight="1">
      <c r="A7" s="31">
        <v>1</v>
      </c>
      <c r="B7" s="32" t="s">
        <v>19</v>
      </c>
      <c r="C7" s="33">
        <f aca="true" t="shared" si="2" ref="C7:C12">E7+H7</f>
        <v>2721</v>
      </c>
      <c r="D7" s="34">
        <v>2.5</v>
      </c>
      <c r="E7" s="35">
        <f aca="true" t="shared" si="3" ref="E7:E12">D7*400</f>
        <v>1000</v>
      </c>
      <c r="F7" s="34">
        <v>5.63</v>
      </c>
      <c r="G7" s="34">
        <v>0.08</v>
      </c>
      <c r="H7" s="36">
        <f aca="true" t="shared" si="4" ref="H7:H12">F7*300+G7*400</f>
        <v>1721</v>
      </c>
    </row>
    <row r="8" spans="1:8" s="15" customFormat="1" ht="18" customHeight="1">
      <c r="A8" s="31">
        <v>2</v>
      </c>
      <c r="B8" s="32" t="s">
        <v>128</v>
      </c>
      <c r="C8" s="33">
        <f t="shared" si="2"/>
        <v>40</v>
      </c>
      <c r="D8" s="34"/>
      <c r="E8" s="35">
        <f t="shared" si="3"/>
        <v>0</v>
      </c>
      <c r="F8" s="34"/>
      <c r="G8" s="34">
        <v>0.1</v>
      </c>
      <c r="H8" s="36">
        <f t="shared" si="4"/>
        <v>40</v>
      </c>
    </row>
    <row r="9" spans="1:8" s="15" customFormat="1" ht="18" customHeight="1">
      <c r="A9" s="31">
        <v>3</v>
      </c>
      <c r="B9" s="32" t="s">
        <v>127</v>
      </c>
      <c r="C9" s="33">
        <f t="shared" si="2"/>
        <v>54</v>
      </c>
      <c r="D9" s="34"/>
      <c r="E9" s="35">
        <f t="shared" si="3"/>
        <v>0</v>
      </c>
      <c r="F9" s="34">
        <v>0.18</v>
      </c>
      <c r="G9" s="34"/>
      <c r="H9" s="36">
        <f t="shared" si="4"/>
        <v>54</v>
      </c>
    </row>
    <row r="10" spans="1:8" s="15" customFormat="1" ht="18" customHeight="1">
      <c r="A10" s="31">
        <v>4</v>
      </c>
      <c r="B10" s="32" t="s">
        <v>129</v>
      </c>
      <c r="C10" s="33">
        <f t="shared" si="2"/>
        <v>54</v>
      </c>
      <c r="D10" s="34"/>
      <c r="E10" s="35">
        <f t="shared" si="3"/>
        <v>0</v>
      </c>
      <c r="F10" s="34">
        <v>0.1</v>
      </c>
      <c r="G10" s="34">
        <v>0.06</v>
      </c>
      <c r="H10" s="36">
        <f t="shared" si="4"/>
        <v>54</v>
      </c>
    </row>
    <row r="11" spans="1:8" s="15" customFormat="1" ht="18" customHeight="1">
      <c r="A11" s="31">
        <v>5</v>
      </c>
      <c r="B11" s="32" t="s">
        <v>20</v>
      </c>
      <c r="C11" s="33">
        <f t="shared" si="2"/>
        <v>1360</v>
      </c>
      <c r="D11" s="34">
        <v>1.3</v>
      </c>
      <c r="E11" s="35">
        <f t="shared" si="3"/>
        <v>520</v>
      </c>
      <c r="F11" s="34">
        <v>2.8</v>
      </c>
      <c r="G11" s="34"/>
      <c r="H11" s="36">
        <f t="shared" si="4"/>
        <v>840</v>
      </c>
    </row>
    <row r="12" spans="1:8" s="15" customFormat="1" ht="18" customHeight="1">
      <c r="A12" s="31">
        <v>6</v>
      </c>
      <c r="B12" s="32" t="s">
        <v>131</v>
      </c>
      <c r="C12" s="33">
        <f t="shared" si="2"/>
        <v>792</v>
      </c>
      <c r="D12" s="34"/>
      <c r="E12" s="35">
        <f t="shared" si="3"/>
        <v>0</v>
      </c>
      <c r="F12" s="34">
        <v>2.64</v>
      </c>
      <c r="G12" s="34"/>
      <c r="H12" s="36">
        <f t="shared" si="4"/>
        <v>792</v>
      </c>
    </row>
    <row r="13" spans="1:8" s="16" customFormat="1" ht="18" customHeight="1">
      <c r="A13" s="29" t="s">
        <v>467</v>
      </c>
      <c r="B13" s="29" t="s">
        <v>22</v>
      </c>
      <c r="C13" s="28">
        <f aca="true" t="shared" si="5" ref="C13:H13">SUM(C14:C24)</f>
        <v>46723</v>
      </c>
      <c r="D13" s="30">
        <f t="shared" si="5"/>
        <v>40.22</v>
      </c>
      <c r="E13" s="30">
        <f t="shared" si="5"/>
        <v>16088</v>
      </c>
      <c r="F13" s="30">
        <f t="shared" si="5"/>
        <v>89.05</v>
      </c>
      <c r="G13" s="30">
        <f t="shared" si="5"/>
        <v>9.8</v>
      </c>
      <c r="H13" s="30">
        <f t="shared" si="5"/>
        <v>30635</v>
      </c>
    </row>
    <row r="14" spans="1:8" s="15" customFormat="1" ht="18" customHeight="1">
      <c r="A14" s="31">
        <v>1</v>
      </c>
      <c r="B14" s="37" t="s">
        <v>135</v>
      </c>
      <c r="C14" s="33">
        <f aca="true" t="shared" si="6" ref="C14:C24">E14+H14</f>
        <v>2388</v>
      </c>
      <c r="D14" s="34">
        <v>0.22</v>
      </c>
      <c r="E14" s="35">
        <f aca="true" t="shared" si="7" ref="E14:E31">D14*400</f>
        <v>88</v>
      </c>
      <c r="F14" s="38">
        <v>7</v>
      </c>
      <c r="G14" s="38">
        <v>0.5</v>
      </c>
      <c r="H14" s="36">
        <f aca="true" t="shared" si="8" ref="H14:H24">F14*300+G14*400</f>
        <v>2300</v>
      </c>
    </row>
    <row r="15" spans="1:8" s="15" customFormat="1" ht="18" customHeight="1">
      <c r="A15" s="31">
        <v>2</v>
      </c>
      <c r="B15" s="32" t="s">
        <v>23</v>
      </c>
      <c r="C15" s="33">
        <f t="shared" si="6"/>
        <v>3040</v>
      </c>
      <c r="D15" s="34">
        <v>2</v>
      </c>
      <c r="E15" s="35">
        <f t="shared" si="7"/>
        <v>800</v>
      </c>
      <c r="F15" s="38">
        <v>6</v>
      </c>
      <c r="G15" s="38">
        <v>1.1</v>
      </c>
      <c r="H15" s="36">
        <f t="shared" si="8"/>
        <v>2240</v>
      </c>
    </row>
    <row r="16" spans="1:8" s="15" customFormat="1" ht="18" customHeight="1">
      <c r="A16" s="31">
        <v>3</v>
      </c>
      <c r="B16" s="32" t="s">
        <v>136</v>
      </c>
      <c r="C16" s="33">
        <f t="shared" si="6"/>
        <v>5500</v>
      </c>
      <c r="D16" s="34">
        <v>1</v>
      </c>
      <c r="E16" s="35">
        <f t="shared" si="7"/>
        <v>400</v>
      </c>
      <c r="F16" s="38">
        <v>15</v>
      </c>
      <c r="G16" s="38">
        <v>1.5</v>
      </c>
      <c r="H16" s="36">
        <f t="shared" si="8"/>
        <v>5100</v>
      </c>
    </row>
    <row r="17" spans="1:8" s="15" customFormat="1" ht="18" customHeight="1">
      <c r="A17" s="31">
        <v>4</v>
      </c>
      <c r="B17" s="32" t="s">
        <v>24</v>
      </c>
      <c r="C17" s="33">
        <f t="shared" si="6"/>
        <v>3800</v>
      </c>
      <c r="D17" s="34">
        <v>1.5</v>
      </c>
      <c r="E17" s="35">
        <f t="shared" si="7"/>
        <v>600</v>
      </c>
      <c r="F17" s="38">
        <v>10</v>
      </c>
      <c r="G17" s="38">
        <v>0.5</v>
      </c>
      <c r="H17" s="36">
        <f t="shared" si="8"/>
        <v>3200</v>
      </c>
    </row>
    <row r="18" spans="1:8" s="15" customFormat="1" ht="18" customHeight="1">
      <c r="A18" s="31">
        <v>5</v>
      </c>
      <c r="B18" s="32" t="s">
        <v>137</v>
      </c>
      <c r="C18" s="33">
        <f t="shared" si="6"/>
        <v>3780</v>
      </c>
      <c r="D18" s="34">
        <v>1.5</v>
      </c>
      <c r="E18" s="35">
        <f t="shared" si="7"/>
        <v>600</v>
      </c>
      <c r="F18" s="38">
        <v>9</v>
      </c>
      <c r="G18" s="38">
        <v>1.2</v>
      </c>
      <c r="H18" s="36">
        <f t="shared" si="8"/>
        <v>3180</v>
      </c>
    </row>
    <row r="19" spans="1:8" s="15" customFormat="1" ht="18" customHeight="1">
      <c r="A19" s="31">
        <v>6</v>
      </c>
      <c r="B19" s="32" t="s">
        <v>25</v>
      </c>
      <c r="C19" s="33">
        <f t="shared" si="6"/>
        <v>2700</v>
      </c>
      <c r="D19" s="34">
        <v>1</v>
      </c>
      <c r="E19" s="35">
        <f t="shared" si="7"/>
        <v>400</v>
      </c>
      <c r="F19" s="38">
        <v>5</v>
      </c>
      <c r="G19" s="38">
        <v>2</v>
      </c>
      <c r="H19" s="36">
        <f t="shared" si="8"/>
        <v>2300</v>
      </c>
    </row>
    <row r="20" spans="1:8" s="15" customFormat="1" ht="18" customHeight="1">
      <c r="A20" s="31">
        <v>7</v>
      </c>
      <c r="B20" s="32" t="s">
        <v>138</v>
      </c>
      <c r="C20" s="33">
        <f t="shared" si="6"/>
        <v>1225</v>
      </c>
      <c r="D20" s="34">
        <v>1</v>
      </c>
      <c r="E20" s="35">
        <f t="shared" si="7"/>
        <v>400</v>
      </c>
      <c r="F20" s="38">
        <v>2.75</v>
      </c>
      <c r="G20" s="38"/>
      <c r="H20" s="36">
        <f t="shared" si="8"/>
        <v>825</v>
      </c>
    </row>
    <row r="21" spans="1:8" s="15" customFormat="1" ht="18" customHeight="1">
      <c r="A21" s="31">
        <v>8</v>
      </c>
      <c r="B21" s="32" t="s">
        <v>142</v>
      </c>
      <c r="C21" s="33">
        <f t="shared" si="6"/>
        <v>11500</v>
      </c>
      <c r="D21" s="34">
        <v>14</v>
      </c>
      <c r="E21" s="35">
        <f t="shared" si="7"/>
        <v>5600</v>
      </c>
      <c r="F21" s="38">
        <v>19</v>
      </c>
      <c r="G21" s="38">
        <v>0.5</v>
      </c>
      <c r="H21" s="36">
        <f t="shared" si="8"/>
        <v>5900</v>
      </c>
    </row>
    <row r="22" spans="1:8" s="15" customFormat="1" ht="18" customHeight="1">
      <c r="A22" s="31">
        <v>9</v>
      </c>
      <c r="B22" s="32" t="s">
        <v>139</v>
      </c>
      <c r="C22" s="33">
        <f t="shared" si="6"/>
        <v>7500</v>
      </c>
      <c r="D22" s="34">
        <v>13</v>
      </c>
      <c r="E22" s="35">
        <f t="shared" si="7"/>
        <v>5200</v>
      </c>
      <c r="F22" s="38">
        <v>7</v>
      </c>
      <c r="G22" s="38">
        <v>0.5</v>
      </c>
      <c r="H22" s="36">
        <f t="shared" si="8"/>
        <v>2300</v>
      </c>
    </row>
    <row r="23" spans="1:8" s="15" customFormat="1" ht="18" customHeight="1">
      <c r="A23" s="31">
        <v>10</v>
      </c>
      <c r="B23" s="32" t="s">
        <v>140</v>
      </c>
      <c r="C23" s="33">
        <f t="shared" si="6"/>
        <v>5200</v>
      </c>
      <c r="D23" s="34">
        <v>5</v>
      </c>
      <c r="E23" s="35">
        <f t="shared" si="7"/>
        <v>2000</v>
      </c>
      <c r="F23" s="38">
        <v>8</v>
      </c>
      <c r="G23" s="38">
        <v>2</v>
      </c>
      <c r="H23" s="36">
        <f t="shared" si="8"/>
        <v>3200</v>
      </c>
    </row>
    <row r="24" spans="1:8" s="15" customFormat="1" ht="18" customHeight="1">
      <c r="A24" s="31">
        <v>11</v>
      </c>
      <c r="B24" s="32" t="s">
        <v>141</v>
      </c>
      <c r="C24" s="33">
        <f t="shared" si="6"/>
        <v>90</v>
      </c>
      <c r="D24" s="34"/>
      <c r="E24" s="35">
        <f t="shared" si="7"/>
        <v>0</v>
      </c>
      <c r="F24" s="38">
        <v>0.3</v>
      </c>
      <c r="G24" s="38"/>
      <c r="H24" s="36">
        <f t="shared" si="8"/>
        <v>90</v>
      </c>
    </row>
    <row r="25" spans="1:8" s="16" customFormat="1" ht="18" customHeight="1">
      <c r="A25" s="39" t="s">
        <v>468</v>
      </c>
      <c r="B25" s="39" t="s">
        <v>27</v>
      </c>
      <c r="C25" s="28">
        <f aca="true" t="shared" si="9" ref="C25:H25">SUM(C26:C31)</f>
        <v>6711</v>
      </c>
      <c r="D25" s="30">
        <f t="shared" si="9"/>
        <v>6</v>
      </c>
      <c r="E25" s="30">
        <f t="shared" si="9"/>
        <v>2400</v>
      </c>
      <c r="F25" s="30">
        <f t="shared" si="9"/>
        <v>14.37</v>
      </c>
      <c r="G25" s="30">
        <f t="shared" si="9"/>
        <v>0</v>
      </c>
      <c r="H25" s="30">
        <f t="shared" si="9"/>
        <v>4311</v>
      </c>
    </row>
    <row r="26" spans="1:8" s="15" customFormat="1" ht="18" customHeight="1">
      <c r="A26" s="31">
        <v>1</v>
      </c>
      <c r="B26" s="32" t="s">
        <v>144</v>
      </c>
      <c r="C26" s="33">
        <f aca="true" t="shared" si="10" ref="C26:C31">E26+H26</f>
        <v>36</v>
      </c>
      <c r="D26" s="34"/>
      <c r="E26" s="35">
        <f t="shared" si="7"/>
        <v>0</v>
      </c>
      <c r="F26" s="34">
        <v>0.12</v>
      </c>
      <c r="G26" s="34"/>
      <c r="H26" s="36">
        <f aca="true" t="shared" si="11" ref="H26:H31">F26*300+G26*400</f>
        <v>36</v>
      </c>
    </row>
    <row r="27" spans="1:8" s="15" customFormat="1" ht="18" customHeight="1">
      <c r="A27" s="31">
        <v>2</v>
      </c>
      <c r="B27" s="32" t="s">
        <v>149</v>
      </c>
      <c r="C27" s="33">
        <f t="shared" si="10"/>
        <v>5400</v>
      </c>
      <c r="D27" s="34">
        <v>3</v>
      </c>
      <c r="E27" s="35">
        <f t="shared" si="7"/>
        <v>1200</v>
      </c>
      <c r="F27" s="34">
        <v>14</v>
      </c>
      <c r="G27" s="34"/>
      <c r="H27" s="36">
        <f t="shared" si="11"/>
        <v>4200</v>
      </c>
    </row>
    <row r="28" spans="1:8" s="15" customFormat="1" ht="18" customHeight="1">
      <c r="A28" s="31">
        <v>3</v>
      </c>
      <c r="B28" s="32" t="s">
        <v>145</v>
      </c>
      <c r="C28" s="33">
        <f t="shared" si="10"/>
        <v>27</v>
      </c>
      <c r="D28" s="34"/>
      <c r="E28" s="35">
        <f t="shared" si="7"/>
        <v>0</v>
      </c>
      <c r="F28" s="34">
        <v>0.09</v>
      </c>
      <c r="G28" s="34"/>
      <c r="H28" s="36">
        <f t="shared" si="11"/>
        <v>27</v>
      </c>
    </row>
    <row r="29" spans="1:8" s="15" customFormat="1" ht="18" customHeight="1">
      <c r="A29" s="31">
        <v>4</v>
      </c>
      <c r="B29" s="32" t="s">
        <v>29</v>
      </c>
      <c r="C29" s="33">
        <f t="shared" si="10"/>
        <v>3</v>
      </c>
      <c r="D29" s="34"/>
      <c r="E29" s="35">
        <f t="shared" si="7"/>
        <v>0</v>
      </c>
      <c r="F29" s="34">
        <v>0.01</v>
      </c>
      <c r="G29" s="34"/>
      <c r="H29" s="36">
        <f t="shared" si="11"/>
        <v>3</v>
      </c>
    </row>
    <row r="30" spans="1:8" s="15" customFormat="1" ht="18" customHeight="1">
      <c r="A30" s="31">
        <v>5</v>
      </c>
      <c r="B30" s="32" t="s">
        <v>146</v>
      </c>
      <c r="C30" s="33">
        <f t="shared" si="10"/>
        <v>45</v>
      </c>
      <c r="D30" s="34"/>
      <c r="E30" s="35">
        <f t="shared" si="7"/>
        <v>0</v>
      </c>
      <c r="F30" s="34">
        <v>0.15</v>
      </c>
      <c r="G30" s="34"/>
      <c r="H30" s="36">
        <f t="shared" si="11"/>
        <v>45</v>
      </c>
    </row>
    <row r="31" spans="1:8" s="15" customFormat="1" ht="18" customHeight="1">
      <c r="A31" s="31">
        <v>6</v>
      </c>
      <c r="B31" s="32" t="s">
        <v>30</v>
      </c>
      <c r="C31" s="33">
        <f t="shared" si="10"/>
        <v>1200</v>
      </c>
      <c r="D31" s="34">
        <v>3</v>
      </c>
      <c r="E31" s="35">
        <f t="shared" si="7"/>
        <v>1200</v>
      </c>
      <c r="F31" s="34"/>
      <c r="G31" s="34"/>
      <c r="H31" s="36">
        <f t="shared" si="11"/>
        <v>0</v>
      </c>
    </row>
    <row r="32" spans="1:8" s="16" customFormat="1" ht="18" customHeight="1">
      <c r="A32" s="39" t="s">
        <v>469</v>
      </c>
      <c r="B32" s="39" t="s">
        <v>32</v>
      </c>
      <c r="C32" s="28">
        <f aca="true" t="shared" si="12" ref="C32:H32">SUM(C33:C39)</f>
        <v>4979</v>
      </c>
      <c r="D32" s="30">
        <f t="shared" si="12"/>
        <v>2.3</v>
      </c>
      <c r="E32" s="30">
        <f t="shared" si="12"/>
        <v>920</v>
      </c>
      <c r="F32" s="30">
        <f t="shared" si="12"/>
        <v>13.53</v>
      </c>
      <c r="G32" s="30">
        <f t="shared" si="12"/>
        <v>0</v>
      </c>
      <c r="H32" s="30">
        <f t="shared" si="12"/>
        <v>4059</v>
      </c>
    </row>
    <row r="33" spans="1:8" s="15" customFormat="1" ht="18" customHeight="1">
      <c r="A33" s="31">
        <v>1</v>
      </c>
      <c r="B33" s="32" t="s">
        <v>94</v>
      </c>
      <c r="C33" s="33">
        <f aca="true" t="shared" si="13" ref="C33:C39">E33+H33</f>
        <v>584</v>
      </c>
      <c r="D33" s="34">
        <v>0.62</v>
      </c>
      <c r="E33" s="35">
        <f aca="true" t="shared" si="14" ref="E33:E39">D33*400</f>
        <v>248</v>
      </c>
      <c r="F33" s="34">
        <v>1.12</v>
      </c>
      <c r="G33" s="34"/>
      <c r="H33" s="36">
        <f aca="true" t="shared" si="15" ref="H33:H39">F33*300+G33*400</f>
        <v>336.00000000000006</v>
      </c>
    </row>
    <row r="34" spans="1:8" s="15" customFormat="1" ht="18" customHeight="1">
      <c r="A34" s="31">
        <v>2</v>
      </c>
      <c r="B34" s="32" t="s">
        <v>33</v>
      </c>
      <c r="C34" s="33">
        <f t="shared" si="13"/>
        <v>272</v>
      </c>
      <c r="D34" s="34">
        <v>0.68</v>
      </c>
      <c r="E34" s="35">
        <f t="shared" si="14"/>
        <v>272</v>
      </c>
      <c r="F34" s="34"/>
      <c r="G34" s="34"/>
      <c r="H34" s="36">
        <f t="shared" si="15"/>
        <v>0</v>
      </c>
    </row>
    <row r="35" spans="1:8" s="15" customFormat="1" ht="18" customHeight="1">
      <c r="A35" s="31">
        <v>3</v>
      </c>
      <c r="B35" s="32" t="s">
        <v>34</v>
      </c>
      <c r="C35" s="33">
        <f t="shared" si="13"/>
        <v>741.0000000000001</v>
      </c>
      <c r="D35" s="34"/>
      <c r="E35" s="35">
        <f t="shared" si="14"/>
        <v>0</v>
      </c>
      <c r="F35" s="34">
        <v>2.47</v>
      </c>
      <c r="G35" s="34"/>
      <c r="H35" s="36">
        <f t="shared" si="15"/>
        <v>741.0000000000001</v>
      </c>
    </row>
    <row r="36" spans="1:8" s="15" customFormat="1" ht="18" customHeight="1">
      <c r="A36" s="31">
        <v>4</v>
      </c>
      <c r="B36" s="32" t="s">
        <v>95</v>
      </c>
      <c r="C36" s="33">
        <f t="shared" si="13"/>
        <v>400</v>
      </c>
      <c r="D36" s="34">
        <v>1</v>
      </c>
      <c r="E36" s="35">
        <f t="shared" si="14"/>
        <v>400</v>
      </c>
      <c r="F36" s="34"/>
      <c r="G36" s="34"/>
      <c r="H36" s="36">
        <f t="shared" si="15"/>
        <v>0</v>
      </c>
    </row>
    <row r="37" spans="1:8" s="15" customFormat="1" ht="18" customHeight="1">
      <c r="A37" s="31">
        <v>5</v>
      </c>
      <c r="B37" s="32" t="s">
        <v>35</v>
      </c>
      <c r="C37" s="33">
        <f t="shared" si="13"/>
        <v>1521</v>
      </c>
      <c r="D37" s="34"/>
      <c r="E37" s="35">
        <f t="shared" si="14"/>
        <v>0</v>
      </c>
      <c r="F37" s="34">
        <v>5.07</v>
      </c>
      <c r="G37" s="34"/>
      <c r="H37" s="36">
        <f t="shared" si="15"/>
        <v>1521</v>
      </c>
    </row>
    <row r="38" spans="1:8" s="15" customFormat="1" ht="18" customHeight="1">
      <c r="A38" s="31">
        <v>6</v>
      </c>
      <c r="B38" s="32" t="s">
        <v>36</v>
      </c>
      <c r="C38" s="33">
        <f t="shared" si="13"/>
        <v>1101</v>
      </c>
      <c r="D38" s="34"/>
      <c r="E38" s="35">
        <f t="shared" si="14"/>
        <v>0</v>
      </c>
      <c r="F38" s="34">
        <v>3.67</v>
      </c>
      <c r="G38" s="34"/>
      <c r="H38" s="36">
        <f t="shared" si="15"/>
        <v>1101</v>
      </c>
    </row>
    <row r="39" spans="1:8" s="15" customFormat="1" ht="18" customHeight="1">
      <c r="A39" s="31">
        <v>7</v>
      </c>
      <c r="B39" s="32" t="s">
        <v>98</v>
      </c>
      <c r="C39" s="33">
        <f t="shared" si="13"/>
        <v>360</v>
      </c>
      <c r="D39" s="34"/>
      <c r="E39" s="35">
        <f t="shared" si="14"/>
        <v>0</v>
      </c>
      <c r="F39" s="34">
        <v>1.2</v>
      </c>
      <c r="G39" s="34"/>
      <c r="H39" s="36">
        <f t="shared" si="15"/>
        <v>360</v>
      </c>
    </row>
    <row r="40" spans="1:8" s="16" customFormat="1" ht="18" customHeight="1">
      <c r="A40" s="39" t="s">
        <v>470</v>
      </c>
      <c r="B40" s="39" t="s">
        <v>151</v>
      </c>
      <c r="C40" s="28">
        <f aca="true" t="shared" si="16" ref="C40:H40">SUM(C41:C48)</f>
        <v>2549</v>
      </c>
      <c r="D40" s="30">
        <f t="shared" si="16"/>
        <v>0.8999999999999999</v>
      </c>
      <c r="E40" s="30">
        <f t="shared" si="16"/>
        <v>360</v>
      </c>
      <c r="F40" s="30">
        <f t="shared" si="16"/>
        <v>7.07</v>
      </c>
      <c r="G40" s="30">
        <f t="shared" si="16"/>
        <v>0.17</v>
      </c>
      <c r="H40" s="30">
        <f t="shared" si="16"/>
        <v>2189</v>
      </c>
    </row>
    <row r="41" spans="1:8" s="15" customFormat="1" ht="18" customHeight="1">
      <c r="A41" s="31">
        <v>1</v>
      </c>
      <c r="B41" s="32" t="s">
        <v>153</v>
      </c>
      <c r="C41" s="33">
        <f aca="true" t="shared" si="17" ref="C41:C48">E41+H41</f>
        <v>39</v>
      </c>
      <c r="D41" s="34"/>
      <c r="E41" s="35">
        <f aca="true" t="shared" si="18" ref="E41:E44">D41*400</f>
        <v>0</v>
      </c>
      <c r="F41" s="34">
        <v>0.13</v>
      </c>
      <c r="G41" s="34"/>
      <c r="H41" s="36">
        <f aca="true" t="shared" si="19" ref="H41:H48">F41*300+G41*400</f>
        <v>39</v>
      </c>
    </row>
    <row r="42" spans="1:8" s="15" customFormat="1" ht="18" customHeight="1">
      <c r="A42" s="31">
        <v>2</v>
      </c>
      <c r="B42" s="32" t="s">
        <v>154</v>
      </c>
      <c r="C42" s="33">
        <f t="shared" si="17"/>
        <v>32</v>
      </c>
      <c r="D42" s="34">
        <v>0.08</v>
      </c>
      <c r="E42" s="35">
        <f t="shared" si="18"/>
        <v>32</v>
      </c>
      <c r="F42" s="34"/>
      <c r="G42" s="34"/>
      <c r="H42" s="36">
        <f t="shared" si="19"/>
        <v>0</v>
      </c>
    </row>
    <row r="43" spans="1:8" s="15" customFormat="1" ht="18" customHeight="1">
      <c r="A43" s="31">
        <v>3</v>
      </c>
      <c r="B43" s="32" t="s">
        <v>156</v>
      </c>
      <c r="C43" s="33">
        <f t="shared" si="17"/>
        <v>9</v>
      </c>
      <c r="D43" s="34"/>
      <c r="E43" s="35">
        <f t="shared" si="18"/>
        <v>0</v>
      </c>
      <c r="F43" s="34">
        <v>0.03</v>
      </c>
      <c r="G43" s="34"/>
      <c r="H43" s="36">
        <f t="shared" si="19"/>
        <v>9</v>
      </c>
    </row>
    <row r="44" spans="1:8" s="15" customFormat="1" ht="18" customHeight="1">
      <c r="A44" s="31">
        <v>4</v>
      </c>
      <c r="B44" s="32" t="s">
        <v>157</v>
      </c>
      <c r="C44" s="33">
        <f t="shared" si="17"/>
        <v>778</v>
      </c>
      <c r="D44" s="34">
        <v>0.82</v>
      </c>
      <c r="E44" s="35">
        <f t="shared" si="18"/>
        <v>328</v>
      </c>
      <c r="F44" s="34">
        <v>1.5</v>
      </c>
      <c r="G44" s="34"/>
      <c r="H44" s="36">
        <f t="shared" si="19"/>
        <v>450</v>
      </c>
    </row>
    <row r="45" spans="1:8" s="15" customFormat="1" ht="18" customHeight="1">
      <c r="A45" s="31">
        <v>5</v>
      </c>
      <c r="B45" s="32" t="s">
        <v>158</v>
      </c>
      <c r="C45" s="33">
        <f t="shared" si="17"/>
        <v>28.000000000000004</v>
      </c>
      <c r="D45" s="34"/>
      <c r="E45" s="35"/>
      <c r="F45" s="34"/>
      <c r="G45" s="34">
        <v>0.07</v>
      </c>
      <c r="H45" s="36">
        <f t="shared" si="19"/>
        <v>28.000000000000004</v>
      </c>
    </row>
    <row r="46" spans="1:8" s="15" customFormat="1" ht="18" customHeight="1">
      <c r="A46" s="31">
        <v>6</v>
      </c>
      <c r="B46" s="32" t="s">
        <v>159</v>
      </c>
      <c r="C46" s="33">
        <f t="shared" si="17"/>
        <v>122.99999999999999</v>
      </c>
      <c r="D46" s="34"/>
      <c r="E46" s="35">
        <f aca="true" t="shared" si="20" ref="E46:E79">D46*400</f>
        <v>0</v>
      </c>
      <c r="F46" s="34">
        <v>0.41</v>
      </c>
      <c r="G46" s="34"/>
      <c r="H46" s="36">
        <f t="shared" si="19"/>
        <v>122.99999999999999</v>
      </c>
    </row>
    <row r="47" spans="1:8" s="15" customFormat="1" ht="18" customHeight="1">
      <c r="A47" s="31">
        <v>7</v>
      </c>
      <c r="B47" s="32" t="s">
        <v>160</v>
      </c>
      <c r="C47" s="33">
        <f t="shared" si="17"/>
        <v>900</v>
      </c>
      <c r="D47" s="34"/>
      <c r="E47" s="35">
        <f t="shared" si="20"/>
        <v>0</v>
      </c>
      <c r="F47" s="34">
        <v>3</v>
      </c>
      <c r="G47" s="34"/>
      <c r="H47" s="36">
        <f t="shared" si="19"/>
        <v>900</v>
      </c>
    </row>
    <row r="48" spans="1:8" s="15" customFormat="1" ht="18" customHeight="1">
      <c r="A48" s="31">
        <v>8</v>
      </c>
      <c r="B48" s="32" t="s">
        <v>161</v>
      </c>
      <c r="C48" s="33">
        <f t="shared" si="17"/>
        <v>640</v>
      </c>
      <c r="D48" s="34"/>
      <c r="E48" s="35">
        <f t="shared" si="20"/>
        <v>0</v>
      </c>
      <c r="F48" s="34">
        <v>2</v>
      </c>
      <c r="G48" s="34">
        <v>0.1</v>
      </c>
      <c r="H48" s="36">
        <f t="shared" si="19"/>
        <v>640</v>
      </c>
    </row>
    <row r="49" spans="1:8" s="16" customFormat="1" ht="18" customHeight="1">
      <c r="A49" s="39" t="s">
        <v>471</v>
      </c>
      <c r="B49" s="39" t="s">
        <v>38</v>
      </c>
      <c r="C49" s="28">
        <f aca="true" t="shared" si="21" ref="C49:H49">SUM(C50:C59)</f>
        <v>17312</v>
      </c>
      <c r="D49" s="30">
        <f t="shared" si="21"/>
        <v>4.6</v>
      </c>
      <c r="E49" s="30">
        <f t="shared" si="21"/>
        <v>1840</v>
      </c>
      <c r="F49" s="30">
        <f t="shared" si="21"/>
        <v>40.64</v>
      </c>
      <c r="G49" s="30">
        <f t="shared" si="21"/>
        <v>8.2</v>
      </c>
      <c r="H49" s="30">
        <f t="shared" si="21"/>
        <v>15472</v>
      </c>
    </row>
    <row r="50" spans="1:8" s="15" customFormat="1" ht="18" customHeight="1">
      <c r="A50" s="31">
        <v>1</v>
      </c>
      <c r="B50" s="32" t="s">
        <v>163</v>
      </c>
      <c r="C50" s="33">
        <f aca="true" t="shared" si="22" ref="C50:C59">E50+H50</f>
        <v>420</v>
      </c>
      <c r="D50" s="34"/>
      <c r="E50" s="35">
        <f t="shared" si="20"/>
        <v>0</v>
      </c>
      <c r="F50" s="34">
        <v>1</v>
      </c>
      <c r="G50" s="34">
        <v>0.3</v>
      </c>
      <c r="H50" s="36">
        <f aca="true" t="shared" si="23" ref="H50:H59">F50*300+G50*400</f>
        <v>420</v>
      </c>
    </row>
    <row r="51" spans="1:8" s="15" customFormat="1" ht="18" customHeight="1">
      <c r="A51" s="31">
        <v>2</v>
      </c>
      <c r="B51" s="32" t="s">
        <v>164</v>
      </c>
      <c r="C51" s="33">
        <f t="shared" si="22"/>
        <v>279</v>
      </c>
      <c r="D51" s="34">
        <v>0.3</v>
      </c>
      <c r="E51" s="35">
        <f t="shared" si="20"/>
        <v>120</v>
      </c>
      <c r="F51" s="34">
        <v>0.13</v>
      </c>
      <c r="G51" s="34">
        <v>0.3</v>
      </c>
      <c r="H51" s="36">
        <f t="shared" si="23"/>
        <v>159</v>
      </c>
    </row>
    <row r="52" spans="1:8" s="15" customFormat="1" ht="18" customHeight="1">
      <c r="A52" s="31">
        <v>3</v>
      </c>
      <c r="B52" s="32" t="s">
        <v>472</v>
      </c>
      <c r="C52" s="33">
        <f t="shared" si="22"/>
        <v>449</v>
      </c>
      <c r="D52" s="34"/>
      <c r="E52" s="35">
        <f t="shared" si="20"/>
        <v>0</v>
      </c>
      <c r="F52" s="34">
        <v>0.83</v>
      </c>
      <c r="G52" s="34">
        <v>0.5</v>
      </c>
      <c r="H52" s="36">
        <f t="shared" si="23"/>
        <v>449</v>
      </c>
    </row>
    <row r="53" spans="1:8" s="15" customFormat="1" ht="18" customHeight="1">
      <c r="A53" s="31">
        <v>4</v>
      </c>
      <c r="B53" s="32" t="s">
        <v>167</v>
      </c>
      <c r="C53" s="33">
        <f t="shared" si="22"/>
        <v>3038</v>
      </c>
      <c r="D53" s="34">
        <v>1</v>
      </c>
      <c r="E53" s="35">
        <f t="shared" si="20"/>
        <v>400</v>
      </c>
      <c r="F53" s="34">
        <v>7.46</v>
      </c>
      <c r="G53" s="34">
        <v>1</v>
      </c>
      <c r="H53" s="36">
        <f t="shared" si="23"/>
        <v>2638</v>
      </c>
    </row>
    <row r="54" spans="1:8" s="15" customFormat="1" ht="18" customHeight="1">
      <c r="A54" s="31">
        <v>5</v>
      </c>
      <c r="B54" s="32" t="s">
        <v>168</v>
      </c>
      <c r="C54" s="33">
        <f t="shared" si="22"/>
        <v>18</v>
      </c>
      <c r="D54" s="34"/>
      <c r="E54" s="35">
        <f t="shared" si="20"/>
        <v>0</v>
      </c>
      <c r="F54" s="34">
        <v>0.06</v>
      </c>
      <c r="G54" s="34"/>
      <c r="H54" s="36">
        <f t="shared" si="23"/>
        <v>18</v>
      </c>
    </row>
    <row r="55" spans="1:8" s="15" customFormat="1" ht="18" customHeight="1">
      <c r="A55" s="31">
        <v>6</v>
      </c>
      <c r="B55" s="32" t="s">
        <v>171</v>
      </c>
      <c r="C55" s="33">
        <f t="shared" si="22"/>
        <v>3450</v>
      </c>
      <c r="D55" s="34"/>
      <c r="E55" s="35">
        <f t="shared" si="20"/>
        <v>0</v>
      </c>
      <c r="F55" s="34">
        <v>7.5</v>
      </c>
      <c r="G55" s="34">
        <v>3</v>
      </c>
      <c r="H55" s="36">
        <f t="shared" si="23"/>
        <v>3450</v>
      </c>
    </row>
    <row r="56" spans="1:8" s="15" customFormat="1" ht="18" customHeight="1">
      <c r="A56" s="31">
        <v>7</v>
      </c>
      <c r="B56" s="32" t="s">
        <v>172</v>
      </c>
      <c r="C56" s="33">
        <f t="shared" si="22"/>
        <v>3050</v>
      </c>
      <c r="D56" s="34">
        <v>1</v>
      </c>
      <c r="E56" s="35">
        <f t="shared" si="20"/>
        <v>400</v>
      </c>
      <c r="F56" s="34">
        <v>7.5</v>
      </c>
      <c r="G56" s="34">
        <v>1</v>
      </c>
      <c r="H56" s="36">
        <f t="shared" si="23"/>
        <v>2650</v>
      </c>
    </row>
    <row r="57" spans="1:8" s="15" customFormat="1" ht="18" customHeight="1">
      <c r="A57" s="31">
        <v>8</v>
      </c>
      <c r="B57" s="32" t="s">
        <v>173</v>
      </c>
      <c r="C57" s="33">
        <f t="shared" si="22"/>
        <v>3050</v>
      </c>
      <c r="D57" s="34">
        <v>1</v>
      </c>
      <c r="E57" s="35">
        <f t="shared" si="20"/>
        <v>400</v>
      </c>
      <c r="F57" s="34">
        <v>7.5</v>
      </c>
      <c r="G57" s="34">
        <v>1</v>
      </c>
      <c r="H57" s="36">
        <f t="shared" si="23"/>
        <v>2650</v>
      </c>
    </row>
    <row r="58" spans="1:8" s="15" customFormat="1" ht="18" customHeight="1">
      <c r="A58" s="31">
        <v>9</v>
      </c>
      <c r="B58" s="32" t="s">
        <v>39</v>
      </c>
      <c r="C58" s="33">
        <f t="shared" si="22"/>
        <v>3342</v>
      </c>
      <c r="D58" s="34">
        <v>1.3</v>
      </c>
      <c r="E58" s="35">
        <f t="shared" si="20"/>
        <v>520</v>
      </c>
      <c r="F58" s="34">
        <v>7.94</v>
      </c>
      <c r="G58" s="34">
        <v>1.1</v>
      </c>
      <c r="H58" s="36">
        <f t="shared" si="23"/>
        <v>2822</v>
      </c>
    </row>
    <row r="59" spans="1:8" s="15" customFormat="1" ht="18" customHeight="1">
      <c r="A59" s="31">
        <v>10</v>
      </c>
      <c r="B59" s="32" t="s">
        <v>174</v>
      </c>
      <c r="C59" s="33">
        <f t="shared" si="22"/>
        <v>216</v>
      </c>
      <c r="D59" s="34"/>
      <c r="E59" s="35">
        <f t="shared" si="20"/>
        <v>0</v>
      </c>
      <c r="F59" s="34">
        <v>0.72</v>
      </c>
      <c r="G59" s="34"/>
      <c r="H59" s="36">
        <f t="shared" si="23"/>
        <v>216</v>
      </c>
    </row>
    <row r="60" spans="1:8" s="16" customFormat="1" ht="18" customHeight="1">
      <c r="A60" s="39" t="s">
        <v>473</v>
      </c>
      <c r="B60" s="39" t="s">
        <v>41</v>
      </c>
      <c r="C60" s="28">
        <f aca="true" t="shared" si="24" ref="C60:H60">SUM(C61:C68)</f>
        <v>20360</v>
      </c>
      <c r="D60" s="30">
        <f t="shared" si="24"/>
        <v>15.5</v>
      </c>
      <c r="E60" s="30">
        <f t="shared" si="24"/>
        <v>6200</v>
      </c>
      <c r="F60" s="30">
        <f t="shared" si="24"/>
        <v>44</v>
      </c>
      <c r="G60" s="30">
        <f t="shared" si="24"/>
        <v>2.4</v>
      </c>
      <c r="H60" s="30">
        <f t="shared" si="24"/>
        <v>14160</v>
      </c>
    </row>
    <row r="61" spans="1:8" s="15" customFormat="1" ht="18" customHeight="1">
      <c r="A61" s="31">
        <v>1</v>
      </c>
      <c r="B61" s="32" t="s">
        <v>176</v>
      </c>
      <c r="C61" s="33">
        <f aca="true" t="shared" si="25" ref="C61:C68">E61+H61</f>
        <v>400</v>
      </c>
      <c r="D61" s="34">
        <v>1</v>
      </c>
      <c r="E61" s="35">
        <f t="shared" si="20"/>
        <v>400</v>
      </c>
      <c r="F61" s="34"/>
      <c r="G61" s="34"/>
      <c r="H61" s="36">
        <f aca="true" t="shared" si="26" ref="H61:H68">F61*300+G61*400</f>
        <v>0</v>
      </c>
    </row>
    <row r="62" spans="1:8" s="15" customFormat="1" ht="18" customHeight="1">
      <c r="A62" s="31">
        <v>2</v>
      </c>
      <c r="B62" s="32" t="s">
        <v>42</v>
      </c>
      <c r="C62" s="33">
        <f t="shared" si="25"/>
        <v>800</v>
      </c>
      <c r="D62" s="34">
        <v>2</v>
      </c>
      <c r="E62" s="35">
        <f t="shared" si="20"/>
        <v>800</v>
      </c>
      <c r="F62" s="34"/>
      <c r="G62" s="34"/>
      <c r="H62" s="36">
        <f t="shared" si="26"/>
        <v>0</v>
      </c>
    </row>
    <row r="63" spans="1:8" s="15" customFormat="1" ht="18" customHeight="1">
      <c r="A63" s="31">
        <v>3</v>
      </c>
      <c r="B63" s="32" t="s">
        <v>177</v>
      </c>
      <c r="C63" s="33">
        <f t="shared" si="25"/>
        <v>2380</v>
      </c>
      <c r="D63" s="34">
        <v>2.1</v>
      </c>
      <c r="E63" s="35">
        <f t="shared" si="20"/>
        <v>840</v>
      </c>
      <c r="F63" s="34">
        <v>5</v>
      </c>
      <c r="G63" s="34">
        <v>0.1</v>
      </c>
      <c r="H63" s="36">
        <f t="shared" si="26"/>
        <v>1540</v>
      </c>
    </row>
    <row r="64" spans="1:8" s="15" customFormat="1" ht="18" customHeight="1">
      <c r="A64" s="31">
        <v>4</v>
      </c>
      <c r="B64" s="32" t="s">
        <v>178</v>
      </c>
      <c r="C64" s="33">
        <f t="shared" si="25"/>
        <v>1900</v>
      </c>
      <c r="D64" s="34">
        <v>0.5</v>
      </c>
      <c r="E64" s="35">
        <f t="shared" si="20"/>
        <v>200</v>
      </c>
      <c r="F64" s="34">
        <v>5</v>
      </c>
      <c r="G64" s="34">
        <v>0.5</v>
      </c>
      <c r="H64" s="36">
        <f t="shared" si="26"/>
        <v>1700</v>
      </c>
    </row>
    <row r="65" spans="1:8" s="15" customFormat="1" ht="18" customHeight="1">
      <c r="A65" s="31">
        <v>5</v>
      </c>
      <c r="B65" s="32" t="s">
        <v>179</v>
      </c>
      <c r="C65" s="33">
        <f t="shared" si="25"/>
        <v>3040</v>
      </c>
      <c r="D65" s="34">
        <v>1.5</v>
      </c>
      <c r="E65" s="35">
        <f t="shared" si="20"/>
        <v>600</v>
      </c>
      <c r="F65" s="34">
        <v>8</v>
      </c>
      <c r="G65" s="34">
        <v>0.1</v>
      </c>
      <c r="H65" s="36">
        <f t="shared" si="26"/>
        <v>2440</v>
      </c>
    </row>
    <row r="66" spans="1:8" s="15" customFormat="1" ht="18" customHeight="1">
      <c r="A66" s="31">
        <v>6</v>
      </c>
      <c r="B66" s="32" t="s">
        <v>43</v>
      </c>
      <c r="C66" s="33">
        <f t="shared" si="25"/>
        <v>2660</v>
      </c>
      <c r="D66" s="34">
        <v>2.8</v>
      </c>
      <c r="E66" s="35">
        <f t="shared" si="20"/>
        <v>1120</v>
      </c>
      <c r="F66" s="34">
        <v>5</v>
      </c>
      <c r="G66" s="34">
        <v>0.1</v>
      </c>
      <c r="H66" s="36">
        <f t="shared" si="26"/>
        <v>1540</v>
      </c>
    </row>
    <row r="67" spans="1:8" s="15" customFormat="1" ht="18" customHeight="1">
      <c r="A67" s="31">
        <v>7</v>
      </c>
      <c r="B67" s="32" t="s">
        <v>44</v>
      </c>
      <c r="C67" s="33">
        <f t="shared" si="25"/>
        <v>5920</v>
      </c>
      <c r="D67" s="34">
        <v>2.8</v>
      </c>
      <c r="E67" s="35">
        <f t="shared" si="20"/>
        <v>1120</v>
      </c>
      <c r="F67" s="34">
        <v>14</v>
      </c>
      <c r="G67" s="34">
        <v>1.5</v>
      </c>
      <c r="H67" s="36">
        <f t="shared" si="26"/>
        <v>4800</v>
      </c>
    </row>
    <row r="68" spans="1:8" s="15" customFormat="1" ht="18" customHeight="1">
      <c r="A68" s="31">
        <v>8</v>
      </c>
      <c r="B68" s="32" t="s">
        <v>180</v>
      </c>
      <c r="C68" s="33">
        <f t="shared" si="25"/>
        <v>3260</v>
      </c>
      <c r="D68" s="34">
        <v>2.8</v>
      </c>
      <c r="E68" s="35">
        <f t="shared" si="20"/>
        <v>1120</v>
      </c>
      <c r="F68" s="34">
        <v>7</v>
      </c>
      <c r="G68" s="34">
        <v>0.1</v>
      </c>
      <c r="H68" s="36">
        <f t="shared" si="26"/>
        <v>2140</v>
      </c>
    </row>
    <row r="69" spans="1:8" s="16" customFormat="1" ht="18" customHeight="1">
      <c r="A69" s="39" t="s">
        <v>474</v>
      </c>
      <c r="B69" s="39" t="s">
        <v>181</v>
      </c>
      <c r="C69" s="28">
        <f aca="true" t="shared" si="27" ref="C69:H69">SUM(C70:C79)</f>
        <v>10345</v>
      </c>
      <c r="D69" s="30">
        <f t="shared" si="27"/>
        <v>6.5</v>
      </c>
      <c r="E69" s="30">
        <f t="shared" si="27"/>
        <v>2600</v>
      </c>
      <c r="F69" s="30">
        <f t="shared" si="27"/>
        <v>20.75</v>
      </c>
      <c r="G69" s="30">
        <f t="shared" si="27"/>
        <v>3.8</v>
      </c>
      <c r="H69" s="30">
        <f t="shared" si="27"/>
        <v>7745</v>
      </c>
    </row>
    <row r="70" spans="1:8" s="15" customFormat="1" ht="18" customHeight="1">
      <c r="A70" s="31">
        <v>1</v>
      </c>
      <c r="B70" s="32" t="s">
        <v>183</v>
      </c>
      <c r="C70" s="33">
        <f aca="true" t="shared" si="28" ref="C70:C79">E70+H70</f>
        <v>45</v>
      </c>
      <c r="D70" s="34"/>
      <c r="E70" s="35">
        <f t="shared" si="20"/>
        <v>0</v>
      </c>
      <c r="F70" s="34">
        <v>0.15</v>
      </c>
      <c r="G70" s="34"/>
      <c r="H70" s="36">
        <f aca="true" t="shared" si="29" ref="H70:H79">F70*300+G70*400</f>
        <v>45</v>
      </c>
    </row>
    <row r="71" spans="1:8" s="15" customFormat="1" ht="18" customHeight="1">
      <c r="A71" s="31">
        <v>2</v>
      </c>
      <c r="B71" s="32" t="s">
        <v>184</v>
      </c>
      <c r="C71" s="33">
        <f t="shared" si="28"/>
        <v>660</v>
      </c>
      <c r="D71" s="34">
        <v>0.5</v>
      </c>
      <c r="E71" s="35">
        <f t="shared" si="20"/>
        <v>200</v>
      </c>
      <c r="F71" s="34">
        <v>1</v>
      </c>
      <c r="G71" s="34">
        <v>0.4</v>
      </c>
      <c r="H71" s="36">
        <f t="shared" si="29"/>
        <v>460</v>
      </c>
    </row>
    <row r="72" spans="1:8" s="15" customFormat="1" ht="18" customHeight="1">
      <c r="A72" s="31">
        <v>3</v>
      </c>
      <c r="B72" s="32" t="s">
        <v>185</v>
      </c>
      <c r="C72" s="33">
        <f t="shared" si="28"/>
        <v>2800</v>
      </c>
      <c r="D72" s="34">
        <v>1.5</v>
      </c>
      <c r="E72" s="35">
        <f t="shared" si="20"/>
        <v>600</v>
      </c>
      <c r="F72" s="34">
        <v>6</v>
      </c>
      <c r="G72" s="34">
        <v>1</v>
      </c>
      <c r="H72" s="36">
        <f t="shared" si="29"/>
        <v>2200</v>
      </c>
    </row>
    <row r="73" spans="1:8" s="15" customFormat="1" ht="18" customHeight="1">
      <c r="A73" s="31">
        <v>4</v>
      </c>
      <c r="B73" s="32" t="s">
        <v>186</v>
      </c>
      <c r="C73" s="33">
        <f t="shared" si="28"/>
        <v>700</v>
      </c>
      <c r="D73" s="34">
        <v>1</v>
      </c>
      <c r="E73" s="35">
        <f t="shared" si="20"/>
        <v>400</v>
      </c>
      <c r="F73" s="34">
        <v>1</v>
      </c>
      <c r="G73" s="34"/>
      <c r="H73" s="36">
        <f t="shared" si="29"/>
        <v>300</v>
      </c>
    </row>
    <row r="74" spans="1:8" s="15" customFormat="1" ht="18" customHeight="1">
      <c r="A74" s="31">
        <v>5</v>
      </c>
      <c r="B74" s="32" t="s">
        <v>187</v>
      </c>
      <c r="C74" s="33">
        <f t="shared" si="28"/>
        <v>500</v>
      </c>
      <c r="D74" s="34"/>
      <c r="E74" s="35">
        <f t="shared" si="20"/>
        <v>0</v>
      </c>
      <c r="F74" s="34">
        <v>1</v>
      </c>
      <c r="G74" s="34">
        <v>0.5</v>
      </c>
      <c r="H74" s="36">
        <f t="shared" si="29"/>
        <v>500</v>
      </c>
    </row>
    <row r="75" spans="1:8" s="15" customFormat="1" ht="18" customHeight="1">
      <c r="A75" s="31">
        <v>6</v>
      </c>
      <c r="B75" s="32" t="s">
        <v>188</v>
      </c>
      <c r="C75" s="33">
        <f t="shared" si="28"/>
        <v>1700</v>
      </c>
      <c r="D75" s="34">
        <v>0.5</v>
      </c>
      <c r="E75" s="35">
        <f t="shared" si="20"/>
        <v>200</v>
      </c>
      <c r="F75" s="34">
        <v>5</v>
      </c>
      <c r="G75" s="34"/>
      <c r="H75" s="36">
        <f t="shared" si="29"/>
        <v>1500</v>
      </c>
    </row>
    <row r="76" spans="1:8" s="15" customFormat="1" ht="18" customHeight="1">
      <c r="A76" s="31">
        <v>7</v>
      </c>
      <c r="B76" s="32" t="s">
        <v>189</v>
      </c>
      <c r="C76" s="33">
        <f t="shared" si="28"/>
        <v>200</v>
      </c>
      <c r="D76" s="34">
        <v>0.5</v>
      </c>
      <c r="E76" s="35">
        <f t="shared" si="20"/>
        <v>200</v>
      </c>
      <c r="F76" s="34"/>
      <c r="G76" s="34"/>
      <c r="H76" s="36">
        <f t="shared" si="29"/>
        <v>0</v>
      </c>
    </row>
    <row r="77" spans="1:8" s="15" customFormat="1" ht="18" customHeight="1">
      <c r="A77" s="31">
        <v>8</v>
      </c>
      <c r="B77" s="32" t="s">
        <v>190</v>
      </c>
      <c r="C77" s="33">
        <f t="shared" si="28"/>
        <v>550</v>
      </c>
      <c r="D77" s="34">
        <v>0.5</v>
      </c>
      <c r="E77" s="35">
        <f t="shared" si="20"/>
        <v>200</v>
      </c>
      <c r="F77" s="34">
        <v>0.5</v>
      </c>
      <c r="G77" s="34">
        <v>0.5</v>
      </c>
      <c r="H77" s="36">
        <f t="shared" si="29"/>
        <v>350</v>
      </c>
    </row>
    <row r="78" spans="1:8" s="15" customFormat="1" ht="18" customHeight="1">
      <c r="A78" s="31">
        <v>9</v>
      </c>
      <c r="B78" s="32" t="s">
        <v>191</v>
      </c>
      <c r="C78" s="33">
        <f t="shared" si="28"/>
        <v>3000</v>
      </c>
      <c r="D78" s="34">
        <v>2</v>
      </c>
      <c r="E78" s="35">
        <f t="shared" si="20"/>
        <v>800</v>
      </c>
      <c r="F78" s="34">
        <v>6</v>
      </c>
      <c r="G78" s="34">
        <v>1</v>
      </c>
      <c r="H78" s="36">
        <f t="shared" si="29"/>
        <v>2200</v>
      </c>
    </row>
    <row r="79" spans="1:8" s="15" customFormat="1" ht="18" customHeight="1">
      <c r="A79" s="31">
        <v>10</v>
      </c>
      <c r="B79" s="32" t="s">
        <v>192</v>
      </c>
      <c r="C79" s="33">
        <f t="shared" si="28"/>
        <v>190</v>
      </c>
      <c r="D79" s="34"/>
      <c r="E79" s="35">
        <f t="shared" si="20"/>
        <v>0</v>
      </c>
      <c r="F79" s="34">
        <v>0.1</v>
      </c>
      <c r="G79" s="34">
        <v>0.4</v>
      </c>
      <c r="H79" s="36">
        <f t="shared" si="29"/>
        <v>190</v>
      </c>
    </row>
    <row r="80" spans="1:8" s="15" customFormat="1" ht="18" customHeight="1">
      <c r="A80" s="39" t="s">
        <v>475</v>
      </c>
      <c r="B80" s="39" t="s">
        <v>476</v>
      </c>
      <c r="C80" s="28">
        <f aca="true" t="shared" si="30" ref="C80:H80">SUM(C81:C82)</f>
        <v>700</v>
      </c>
      <c r="D80" s="30">
        <f t="shared" si="30"/>
        <v>1</v>
      </c>
      <c r="E80" s="30">
        <f t="shared" si="30"/>
        <v>400</v>
      </c>
      <c r="F80" s="30">
        <f t="shared" si="30"/>
        <v>1</v>
      </c>
      <c r="G80" s="30">
        <f t="shared" si="30"/>
        <v>0</v>
      </c>
      <c r="H80" s="30">
        <f t="shared" si="30"/>
        <v>300</v>
      </c>
    </row>
    <row r="81" spans="1:8" s="15" customFormat="1" ht="18" customHeight="1">
      <c r="A81" s="31">
        <v>1</v>
      </c>
      <c r="B81" s="32" t="s">
        <v>196</v>
      </c>
      <c r="C81" s="33">
        <f>E81+H81</f>
        <v>300</v>
      </c>
      <c r="D81" s="34"/>
      <c r="E81" s="35">
        <f>D81*400</f>
        <v>0</v>
      </c>
      <c r="F81" s="34">
        <v>1</v>
      </c>
      <c r="G81" s="34"/>
      <c r="H81" s="36">
        <f>F81*300+G81*400</f>
        <v>300</v>
      </c>
    </row>
    <row r="82" spans="1:8" s="15" customFormat="1" ht="18" customHeight="1">
      <c r="A82" s="31">
        <v>2</v>
      </c>
      <c r="B82" s="32" t="s">
        <v>197</v>
      </c>
      <c r="C82" s="33">
        <f>E82+H82</f>
        <v>400</v>
      </c>
      <c r="D82" s="34">
        <v>1</v>
      </c>
      <c r="E82" s="35">
        <f>D82*400</f>
        <v>400</v>
      </c>
      <c r="F82" s="34"/>
      <c r="G82" s="34"/>
      <c r="H82" s="36">
        <f>F82*300+G82*400</f>
        <v>0</v>
      </c>
    </row>
    <row r="83" spans="1:8" s="16" customFormat="1" ht="18" customHeight="1">
      <c r="A83" s="39" t="s">
        <v>477</v>
      </c>
      <c r="B83" s="39" t="s">
        <v>46</v>
      </c>
      <c r="C83" s="28">
        <f aca="true" t="shared" si="31" ref="C83:H83">SUM(C84:C95)</f>
        <v>9799</v>
      </c>
      <c r="D83" s="30">
        <f t="shared" si="31"/>
        <v>8.3</v>
      </c>
      <c r="E83" s="30">
        <f t="shared" si="31"/>
        <v>3320</v>
      </c>
      <c r="F83" s="30">
        <f t="shared" si="31"/>
        <v>19.330000000000002</v>
      </c>
      <c r="G83" s="30">
        <f t="shared" si="31"/>
        <v>1.7</v>
      </c>
      <c r="H83" s="30">
        <f t="shared" si="31"/>
        <v>6479</v>
      </c>
    </row>
    <row r="84" spans="1:8" s="15" customFormat="1" ht="18" customHeight="1">
      <c r="A84" s="31">
        <v>1</v>
      </c>
      <c r="B84" s="32" t="s">
        <v>199</v>
      </c>
      <c r="C84" s="33">
        <f aca="true" t="shared" si="32" ref="C84:C95">E84+H84</f>
        <v>117</v>
      </c>
      <c r="D84" s="34"/>
      <c r="E84" s="35">
        <f aca="true" t="shared" si="33" ref="E84:E100">D84*400</f>
        <v>0</v>
      </c>
      <c r="F84" s="34">
        <v>0.39</v>
      </c>
      <c r="G84" s="34"/>
      <c r="H84" s="36">
        <f aca="true" t="shared" si="34" ref="H84:H95">F84*300+G84*400</f>
        <v>117</v>
      </c>
    </row>
    <row r="85" spans="1:8" s="15" customFormat="1" ht="18" customHeight="1">
      <c r="A85" s="31">
        <v>2</v>
      </c>
      <c r="B85" s="32" t="s">
        <v>200</v>
      </c>
      <c r="C85" s="33">
        <f t="shared" si="32"/>
        <v>834</v>
      </c>
      <c r="D85" s="34">
        <v>1</v>
      </c>
      <c r="E85" s="35">
        <f t="shared" si="33"/>
        <v>400</v>
      </c>
      <c r="F85" s="34">
        <v>0.78</v>
      </c>
      <c r="G85" s="34">
        <v>0.5</v>
      </c>
      <c r="H85" s="36">
        <f t="shared" si="34"/>
        <v>434</v>
      </c>
    </row>
    <row r="86" spans="1:8" s="15" customFormat="1" ht="18" customHeight="1">
      <c r="A86" s="31">
        <v>3</v>
      </c>
      <c r="B86" s="32" t="s">
        <v>201</v>
      </c>
      <c r="C86" s="33">
        <f t="shared" si="32"/>
        <v>683.9999999999999</v>
      </c>
      <c r="D86" s="34"/>
      <c r="E86" s="35">
        <f t="shared" si="33"/>
        <v>0</v>
      </c>
      <c r="F86" s="34">
        <v>2.28</v>
      </c>
      <c r="G86" s="34"/>
      <c r="H86" s="36">
        <f t="shared" si="34"/>
        <v>683.9999999999999</v>
      </c>
    </row>
    <row r="87" spans="1:8" ht="18" customHeight="1">
      <c r="A87" s="31">
        <v>4</v>
      </c>
      <c r="B87" s="32" t="s">
        <v>202</v>
      </c>
      <c r="C87" s="33">
        <f t="shared" si="32"/>
        <v>542</v>
      </c>
      <c r="D87" s="34"/>
      <c r="E87" s="35">
        <f t="shared" si="33"/>
        <v>0</v>
      </c>
      <c r="F87" s="34">
        <v>1.54</v>
      </c>
      <c r="G87" s="34">
        <v>0.2</v>
      </c>
      <c r="H87" s="36">
        <f t="shared" si="34"/>
        <v>542</v>
      </c>
    </row>
    <row r="88" spans="1:8" ht="18" customHeight="1">
      <c r="A88" s="31">
        <v>5</v>
      </c>
      <c r="B88" s="32" t="s">
        <v>203</v>
      </c>
      <c r="C88" s="33">
        <f t="shared" si="32"/>
        <v>200</v>
      </c>
      <c r="D88" s="34">
        <v>0.5</v>
      </c>
      <c r="E88" s="35">
        <f t="shared" si="33"/>
        <v>200</v>
      </c>
      <c r="F88" s="34"/>
      <c r="G88" s="34"/>
      <c r="H88" s="36">
        <f t="shared" si="34"/>
        <v>0</v>
      </c>
    </row>
    <row r="89" spans="1:8" ht="18" customHeight="1">
      <c r="A89" s="31">
        <v>6</v>
      </c>
      <c r="B89" s="32" t="s">
        <v>204</v>
      </c>
      <c r="C89" s="33">
        <f t="shared" si="32"/>
        <v>1037</v>
      </c>
      <c r="D89" s="34">
        <v>0.5</v>
      </c>
      <c r="E89" s="35">
        <f t="shared" si="33"/>
        <v>200</v>
      </c>
      <c r="F89" s="34">
        <v>2.79</v>
      </c>
      <c r="G89" s="34"/>
      <c r="H89" s="36">
        <f t="shared" si="34"/>
        <v>837</v>
      </c>
    </row>
    <row r="90" spans="1:8" ht="18" customHeight="1">
      <c r="A90" s="31">
        <v>7</v>
      </c>
      <c r="B90" s="32" t="s">
        <v>205</v>
      </c>
      <c r="C90" s="33">
        <f t="shared" si="32"/>
        <v>2800</v>
      </c>
      <c r="D90" s="34">
        <v>2</v>
      </c>
      <c r="E90" s="35">
        <f t="shared" si="33"/>
        <v>800</v>
      </c>
      <c r="F90" s="34">
        <v>6</v>
      </c>
      <c r="G90" s="34">
        <v>0.5</v>
      </c>
      <c r="H90" s="36">
        <f t="shared" si="34"/>
        <v>2000</v>
      </c>
    </row>
    <row r="91" spans="1:8" ht="18" customHeight="1">
      <c r="A91" s="31">
        <v>8</v>
      </c>
      <c r="B91" s="32" t="s">
        <v>206</v>
      </c>
      <c r="C91" s="33">
        <f t="shared" si="32"/>
        <v>723</v>
      </c>
      <c r="D91" s="34">
        <v>1</v>
      </c>
      <c r="E91" s="35">
        <f t="shared" si="33"/>
        <v>400</v>
      </c>
      <c r="F91" s="34">
        <v>0.41</v>
      </c>
      <c r="G91" s="34">
        <v>0.5</v>
      </c>
      <c r="H91" s="36">
        <f t="shared" si="34"/>
        <v>323</v>
      </c>
    </row>
    <row r="92" spans="1:8" ht="18" customHeight="1">
      <c r="A92" s="31">
        <v>9</v>
      </c>
      <c r="B92" s="32" t="s">
        <v>207</v>
      </c>
      <c r="C92" s="33">
        <f t="shared" si="32"/>
        <v>2420</v>
      </c>
      <c r="D92" s="34">
        <v>2.3</v>
      </c>
      <c r="E92" s="35">
        <f t="shared" si="33"/>
        <v>919.9999999999999</v>
      </c>
      <c r="F92" s="34">
        <v>5</v>
      </c>
      <c r="G92" s="34"/>
      <c r="H92" s="36">
        <f t="shared" si="34"/>
        <v>1500</v>
      </c>
    </row>
    <row r="93" spans="1:8" ht="18" customHeight="1">
      <c r="A93" s="31">
        <v>10</v>
      </c>
      <c r="B93" s="32" t="s">
        <v>208</v>
      </c>
      <c r="C93" s="33">
        <f t="shared" si="32"/>
        <v>110</v>
      </c>
      <c r="D93" s="34">
        <v>0.2</v>
      </c>
      <c r="E93" s="35">
        <f t="shared" si="33"/>
        <v>80</v>
      </c>
      <c r="F93" s="34">
        <v>0.1</v>
      </c>
      <c r="G93" s="34"/>
      <c r="H93" s="36">
        <f t="shared" si="34"/>
        <v>30</v>
      </c>
    </row>
    <row r="94" spans="1:8" ht="18" customHeight="1">
      <c r="A94" s="31">
        <v>11</v>
      </c>
      <c r="B94" s="32" t="s">
        <v>209</v>
      </c>
      <c r="C94" s="33">
        <f t="shared" si="32"/>
        <v>12</v>
      </c>
      <c r="D94" s="34"/>
      <c r="E94" s="35">
        <f t="shared" si="33"/>
        <v>0</v>
      </c>
      <c r="F94" s="34">
        <v>0.04</v>
      </c>
      <c r="G94" s="34"/>
      <c r="H94" s="36">
        <f t="shared" si="34"/>
        <v>12</v>
      </c>
    </row>
    <row r="95" spans="1:8" ht="18" customHeight="1">
      <c r="A95" s="31">
        <v>12</v>
      </c>
      <c r="B95" s="32" t="s">
        <v>47</v>
      </c>
      <c r="C95" s="33">
        <f t="shared" si="32"/>
        <v>320</v>
      </c>
      <c r="D95" s="34">
        <v>0.8</v>
      </c>
      <c r="E95" s="35">
        <f t="shared" si="33"/>
        <v>320</v>
      </c>
      <c r="F95" s="34"/>
      <c r="G95" s="34"/>
      <c r="H95" s="36">
        <f t="shared" si="34"/>
        <v>0</v>
      </c>
    </row>
    <row r="96" spans="1:8" s="17" customFormat="1" ht="18" customHeight="1">
      <c r="A96" s="39" t="s">
        <v>478</v>
      </c>
      <c r="B96" s="39" t="s">
        <v>49</v>
      </c>
      <c r="C96" s="28">
        <f aca="true" t="shared" si="35" ref="C96:H96">SUM(C97:C100)</f>
        <v>5980</v>
      </c>
      <c r="D96" s="30">
        <f t="shared" si="35"/>
        <v>1.5</v>
      </c>
      <c r="E96" s="30">
        <f t="shared" si="35"/>
        <v>600</v>
      </c>
      <c r="F96" s="30">
        <f t="shared" si="35"/>
        <v>16.6</v>
      </c>
      <c r="G96" s="30">
        <f t="shared" si="35"/>
        <v>1</v>
      </c>
      <c r="H96" s="30">
        <f t="shared" si="35"/>
        <v>5380</v>
      </c>
    </row>
    <row r="97" spans="1:8" ht="18" customHeight="1">
      <c r="A97" s="31">
        <v>1</v>
      </c>
      <c r="B97" s="37" t="s">
        <v>50</v>
      </c>
      <c r="C97" s="33">
        <f aca="true" t="shared" si="36" ref="C97:C100">E97+H97</f>
        <v>2180</v>
      </c>
      <c r="D97" s="34"/>
      <c r="E97" s="35">
        <f t="shared" si="33"/>
        <v>0</v>
      </c>
      <c r="F97" s="34">
        <v>6.6</v>
      </c>
      <c r="G97" s="34">
        <v>0.5</v>
      </c>
      <c r="H97" s="36">
        <f aca="true" t="shared" si="37" ref="H97:H100">F97*300+G97*400</f>
        <v>2180</v>
      </c>
    </row>
    <row r="98" spans="1:8" ht="18" customHeight="1">
      <c r="A98" s="31">
        <v>2</v>
      </c>
      <c r="B98" s="32" t="s">
        <v>212</v>
      </c>
      <c r="C98" s="33">
        <f t="shared" si="36"/>
        <v>800</v>
      </c>
      <c r="D98" s="34">
        <v>0.5</v>
      </c>
      <c r="E98" s="35">
        <f t="shared" si="33"/>
        <v>200</v>
      </c>
      <c r="F98" s="34">
        <v>2</v>
      </c>
      <c r="G98" s="34"/>
      <c r="H98" s="36">
        <f t="shared" si="37"/>
        <v>600</v>
      </c>
    </row>
    <row r="99" spans="1:8" ht="18" customHeight="1">
      <c r="A99" s="31">
        <v>3</v>
      </c>
      <c r="B99" s="32" t="s">
        <v>213</v>
      </c>
      <c r="C99" s="33">
        <f t="shared" si="36"/>
        <v>1300</v>
      </c>
      <c r="D99" s="34">
        <v>0.5</v>
      </c>
      <c r="E99" s="35">
        <f t="shared" si="33"/>
        <v>200</v>
      </c>
      <c r="F99" s="34">
        <v>3</v>
      </c>
      <c r="G99" s="34">
        <v>0.5</v>
      </c>
      <c r="H99" s="36">
        <f t="shared" si="37"/>
        <v>1100</v>
      </c>
    </row>
    <row r="100" spans="1:8" ht="18" customHeight="1">
      <c r="A100" s="31">
        <v>4</v>
      </c>
      <c r="B100" s="32" t="s">
        <v>51</v>
      </c>
      <c r="C100" s="33">
        <f t="shared" si="36"/>
        <v>1700</v>
      </c>
      <c r="D100" s="34">
        <v>0.5</v>
      </c>
      <c r="E100" s="35">
        <f t="shared" si="33"/>
        <v>200</v>
      </c>
      <c r="F100" s="34">
        <v>5</v>
      </c>
      <c r="G100" s="34"/>
      <c r="H100" s="36">
        <f t="shared" si="37"/>
        <v>1500</v>
      </c>
    </row>
    <row r="101" spans="1:8" s="17" customFormat="1" ht="18" customHeight="1">
      <c r="A101" s="39" t="s">
        <v>479</v>
      </c>
      <c r="B101" s="39" t="s">
        <v>221</v>
      </c>
      <c r="C101" s="28">
        <f aca="true" t="shared" si="38" ref="C101:H101">SUM(C102:C103)</f>
        <v>430</v>
      </c>
      <c r="D101" s="28">
        <f t="shared" si="38"/>
        <v>0</v>
      </c>
      <c r="E101" s="28">
        <f t="shared" si="38"/>
        <v>0</v>
      </c>
      <c r="F101" s="28">
        <f t="shared" si="38"/>
        <v>0.1</v>
      </c>
      <c r="G101" s="28">
        <f t="shared" si="38"/>
        <v>1</v>
      </c>
      <c r="H101" s="28">
        <f t="shared" si="38"/>
        <v>430</v>
      </c>
    </row>
    <row r="102" spans="1:8" s="17" customFormat="1" ht="18" customHeight="1">
      <c r="A102" s="31">
        <v>1</v>
      </c>
      <c r="B102" s="32" t="s">
        <v>224</v>
      </c>
      <c r="C102" s="33">
        <f aca="true" t="shared" si="39" ref="C102:C107">E102+H102</f>
        <v>400</v>
      </c>
      <c r="D102" s="34"/>
      <c r="E102" s="35"/>
      <c r="F102" s="34"/>
      <c r="G102" s="34">
        <v>1</v>
      </c>
      <c r="H102" s="36">
        <f aca="true" t="shared" si="40" ref="H102:H107">F102*300+G102*400</f>
        <v>400</v>
      </c>
    </row>
    <row r="103" spans="1:8" ht="18" customHeight="1">
      <c r="A103" s="31">
        <v>2</v>
      </c>
      <c r="B103" s="32" t="s">
        <v>226</v>
      </c>
      <c r="C103" s="33">
        <f t="shared" si="39"/>
        <v>30</v>
      </c>
      <c r="D103" s="34"/>
      <c r="E103" s="35">
        <f aca="true" t="shared" si="41" ref="E103:E107">D103*400</f>
        <v>0</v>
      </c>
      <c r="F103" s="34">
        <v>0.1</v>
      </c>
      <c r="G103" s="34"/>
      <c r="H103" s="36">
        <f t="shared" si="40"/>
        <v>30</v>
      </c>
    </row>
    <row r="104" spans="1:8" s="17" customFormat="1" ht="18" customHeight="1">
      <c r="A104" s="39" t="s">
        <v>480</v>
      </c>
      <c r="B104" s="39" t="s">
        <v>53</v>
      </c>
      <c r="C104" s="28">
        <f aca="true" t="shared" si="42" ref="C104:H104">SUM(C105:C107)</f>
        <v>3054</v>
      </c>
      <c r="D104" s="30">
        <f t="shared" si="42"/>
        <v>5</v>
      </c>
      <c r="E104" s="30">
        <f t="shared" si="42"/>
        <v>2000</v>
      </c>
      <c r="F104" s="30">
        <f t="shared" si="42"/>
        <v>2.58</v>
      </c>
      <c r="G104" s="30">
        <f t="shared" si="42"/>
        <v>0.7</v>
      </c>
      <c r="H104" s="30">
        <f t="shared" si="42"/>
        <v>1054</v>
      </c>
    </row>
    <row r="105" spans="1:8" ht="18" customHeight="1">
      <c r="A105" s="31">
        <v>1</v>
      </c>
      <c r="B105" s="32" t="s">
        <v>54</v>
      </c>
      <c r="C105" s="33">
        <f t="shared" si="39"/>
        <v>24</v>
      </c>
      <c r="D105" s="34"/>
      <c r="E105" s="35">
        <f t="shared" si="41"/>
        <v>0</v>
      </c>
      <c r="F105" s="34">
        <v>0.08</v>
      </c>
      <c r="G105" s="34"/>
      <c r="H105" s="36">
        <f t="shared" si="40"/>
        <v>24</v>
      </c>
    </row>
    <row r="106" spans="1:8" ht="18" customHeight="1">
      <c r="A106" s="31">
        <v>2</v>
      </c>
      <c r="B106" s="32" t="s">
        <v>55</v>
      </c>
      <c r="C106" s="33">
        <f t="shared" si="39"/>
        <v>1430</v>
      </c>
      <c r="D106" s="34">
        <v>1</v>
      </c>
      <c r="E106" s="35">
        <f t="shared" si="41"/>
        <v>400</v>
      </c>
      <c r="F106" s="34">
        <v>2.5</v>
      </c>
      <c r="G106" s="34">
        <v>0.7</v>
      </c>
      <c r="H106" s="36">
        <f t="shared" si="40"/>
        <v>1030</v>
      </c>
    </row>
    <row r="107" spans="1:8" s="15" customFormat="1" ht="18" customHeight="1">
      <c r="A107" s="31">
        <v>3</v>
      </c>
      <c r="B107" s="32" t="s">
        <v>56</v>
      </c>
      <c r="C107" s="33">
        <f t="shared" si="39"/>
        <v>1600</v>
      </c>
      <c r="D107" s="34">
        <v>4</v>
      </c>
      <c r="E107" s="35">
        <f t="shared" si="41"/>
        <v>1600</v>
      </c>
      <c r="F107" s="34"/>
      <c r="G107" s="34"/>
      <c r="H107" s="36">
        <f t="shared" si="40"/>
        <v>0</v>
      </c>
    </row>
    <row r="108" spans="1:8" s="16" customFormat="1" ht="18" customHeight="1">
      <c r="A108" s="39" t="s">
        <v>481</v>
      </c>
      <c r="B108" s="39" t="s">
        <v>58</v>
      </c>
      <c r="C108" s="28">
        <f aca="true" t="shared" si="43" ref="C108:H108">SUM(C109:C112)</f>
        <v>10952</v>
      </c>
      <c r="D108" s="30">
        <f t="shared" si="43"/>
        <v>27.380000000000003</v>
      </c>
      <c r="E108" s="30">
        <f t="shared" si="43"/>
        <v>10952</v>
      </c>
      <c r="F108" s="30">
        <f t="shared" si="43"/>
        <v>0</v>
      </c>
      <c r="G108" s="30">
        <f t="shared" si="43"/>
        <v>0</v>
      </c>
      <c r="H108" s="30">
        <f t="shared" si="43"/>
        <v>0</v>
      </c>
    </row>
    <row r="109" spans="1:8" s="15" customFormat="1" ht="18" customHeight="1">
      <c r="A109" s="31">
        <v>1</v>
      </c>
      <c r="B109" s="32" t="s">
        <v>482</v>
      </c>
      <c r="C109" s="33">
        <f aca="true" t="shared" si="44" ref="C109:C112">E109+H109</f>
        <v>6720</v>
      </c>
      <c r="D109" s="34">
        <v>16.8</v>
      </c>
      <c r="E109" s="35">
        <f aca="true" t="shared" si="45" ref="E109:E125">D109*400</f>
        <v>6720</v>
      </c>
      <c r="F109" s="34"/>
      <c r="G109" s="34"/>
      <c r="H109" s="36">
        <f aca="true" t="shared" si="46" ref="H109:H112">F109*300+G109*400</f>
        <v>0</v>
      </c>
    </row>
    <row r="110" spans="1:8" s="15" customFormat="1" ht="18" customHeight="1">
      <c r="A110" s="31">
        <v>2</v>
      </c>
      <c r="B110" s="32" t="s">
        <v>60</v>
      </c>
      <c r="C110" s="33">
        <f t="shared" si="44"/>
        <v>3460</v>
      </c>
      <c r="D110" s="34">
        <v>8.65</v>
      </c>
      <c r="E110" s="35">
        <f t="shared" si="45"/>
        <v>3460</v>
      </c>
      <c r="F110" s="34"/>
      <c r="G110" s="34"/>
      <c r="H110" s="36">
        <f t="shared" si="46"/>
        <v>0</v>
      </c>
    </row>
    <row r="111" spans="1:8" s="15" customFormat="1" ht="18" customHeight="1">
      <c r="A111" s="31">
        <v>3</v>
      </c>
      <c r="B111" s="32" t="s">
        <v>61</v>
      </c>
      <c r="C111" s="33">
        <f t="shared" si="44"/>
        <v>596</v>
      </c>
      <c r="D111" s="34">
        <v>1.49</v>
      </c>
      <c r="E111" s="35">
        <f t="shared" si="45"/>
        <v>596</v>
      </c>
      <c r="F111" s="34"/>
      <c r="G111" s="34"/>
      <c r="H111" s="36">
        <f t="shared" si="46"/>
        <v>0</v>
      </c>
    </row>
    <row r="112" spans="1:8" s="15" customFormat="1" ht="18" customHeight="1">
      <c r="A112" s="31">
        <v>4</v>
      </c>
      <c r="B112" s="32" t="s">
        <v>62</v>
      </c>
      <c r="C112" s="33">
        <f t="shared" si="44"/>
        <v>176</v>
      </c>
      <c r="D112" s="34">
        <v>0.44</v>
      </c>
      <c r="E112" s="35">
        <f t="shared" si="45"/>
        <v>176</v>
      </c>
      <c r="F112" s="34"/>
      <c r="G112" s="34"/>
      <c r="H112" s="36">
        <f t="shared" si="46"/>
        <v>0</v>
      </c>
    </row>
    <row r="113" spans="1:8" s="16" customFormat="1" ht="18" customHeight="1">
      <c r="A113" s="39" t="s">
        <v>483</v>
      </c>
      <c r="B113" s="39" t="s">
        <v>64</v>
      </c>
      <c r="C113" s="28">
        <f aca="true" t="shared" si="47" ref="C113:H113">SUM(C114:C116)</f>
        <v>3400</v>
      </c>
      <c r="D113" s="30">
        <f t="shared" si="47"/>
        <v>7</v>
      </c>
      <c r="E113" s="30">
        <f t="shared" si="47"/>
        <v>2800</v>
      </c>
      <c r="F113" s="30">
        <f t="shared" si="47"/>
        <v>2</v>
      </c>
      <c r="G113" s="30">
        <f t="shared" si="47"/>
        <v>0</v>
      </c>
      <c r="H113" s="30">
        <f t="shared" si="47"/>
        <v>600</v>
      </c>
    </row>
    <row r="114" spans="1:8" s="15" customFormat="1" ht="18" customHeight="1">
      <c r="A114" s="31">
        <v>1</v>
      </c>
      <c r="B114" s="32" t="s">
        <v>65</v>
      </c>
      <c r="C114" s="33">
        <f aca="true" t="shared" si="48" ref="C114:C116">E114+H114</f>
        <v>400</v>
      </c>
      <c r="D114" s="34">
        <v>1</v>
      </c>
      <c r="E114" s="35">
        <f t="shared" si="45"/>
        <v>400</v>
      </c>
      <c r="F114" s="34"/>
      <c r="G114" s="34"/>
      <c r="H114" s="36">
        <f aca="true" t="shared" si="49" ref="H114:H116">F114*300+G114*400</f>
        <v>0</v>
      </c>
    </row>
    <row r="115" spans="1:8" ht="18" customHeight="1">
      <c r="A115" s="31">
        <v>2</v>
      </c>
      <c r="B115" s="32" t="s">
        <v>66</v>
      </c>
      <c r="C115" s="33">
        <f t="shared" si="48"/>
        <v>1000</v>
      </c>
      <c r="D115" s="34">
        <v>1</v>
      </c>
      <c r="E115" s="35">
        <f t="shared" si="45"/>
        <v>400</v>
      </c>
      <c r="F115" s="34">
        <v>2</v>
      </c>
      <c r="G115" s="34"/>
      <c r="H115" s="36">
        <f t="shared" si="49"/>
        <v>600</v>
      </c>
    </row>
    <row r="116" spans="1:8" s="15" customFormat="1" ht="18" customHeight="1">
      <c r="A116" s="31">
        <v>3</v>
      </c>
      <c r="B116" s="32" t="s">
        <v>67</v>
      </c>
      <c r="C116" s="33">
        <f t="shared" si="48"/>
        <v>2000</v>
      </c>
      <c r="D116" s="34">
        <v>5</v>
      </c>
      <c r="E116" s="35">
        <f t="shared" si="45"/>
        <v>2000</v>
      </c>
      <c r="F116" s="34"/>
      <c r="G116" s="34"/>
      <c r="H116" s="36">
        <f t="shared" si="49"/>
        <v>0</v>
      </c>
    </row>
    <row r="117" spans="1:8" s="16" customFormat="1" ht="18" customHeight="1">
      <c r="A117" s="39" t="s">
        <v>484</v>
      </c>
      <c r="B117" s="39" t="s">
        <v>69</v>
      </c>
      <c r="C117" s="28">
        <f aca="true" t="shared" si="50" ref="C117:H117">SUM(C118:C125)</f>
        <v>17685</v>
      </c>
      <c r="D117" s="30">
        <f t="shared" si="50"/>
        <v>30</v>
      </c>
      <c r="E117" s="30">
        <f t="shared" si="50"/>
        <v>12000</v>
      </c>
      <c r="F117" s="30">
        <f t="shared" si="50"/>
        <v>17.63</v>
      </c>
      <c r="G117" s="30">
        <f t="shared" si="50"/>
        <v>0.9899999999999999</v>
      </c>
      <c r="H117" s="30">
        <f t="shared" si="50"/>
        <v>5685</v>
      </c>
    </row>
    <row r="118" spans="1:8" ht="18" customHeight="1">
      <c r="A118" s="31">
        <v>1</v>
      </c>
      <c r="B118" s="32" t="s">
        <v>70</v>
      </c>
      <c r="C118" s="33">
        <f aca="true" t="shared" si="51" ref="C118:C125">E118+H118</f>
        <v>1600</v>
      </c>
      <c r="D118" s="34">
        <v>4</v>
      </c>
      <c r="E118" s="35">
        <f t="shared" si="45"/>
        <v>1600</v>
      </c>
      <c r="F118" s="34"/>
      <c r="G118" s="34"/>
      <c r="H118" s="36">
        <f aca="true" t="shared" si="52" ref="H118:H125">F118*300+G118*400</f>
        <v>0</v>
      </c>
    </row>
    <row r="119" spans="1:8" ht="18" customHeight="1">
      <c r="A119" s="31">
        <v>2</v>
      </c>
      <c r="B119" s="32" t="s">
        <v>71</v>
      </c>
      <c r="C119" s="33">
        <f t="shared" si="51"/>
        <v>3120</v>
      </c>
      <c r="D119" s="34">
        <v>6</v>
      </c>
      <c r="E119" s="35">
        <f t="shared" si="45"/>
        <v>2400</v>
      </c>
      <c r="F119" s="34">
        <v>1.6</v>
      </c>
      <c r="G119" s="34">
        <v>0.6</v>
      </c>
      <c r="H119" s="36">
        <f t="shared" si="52"/>
        <v>720</v>
      </c>
    </row>
    <row r="120" spans="1:8" ht="18" customHeight="1">
      <c r="A120" s="31">
        <v>3</v>
      </c>
      <c r="B120" s="37" t="s">
        <v>72</v>
      </c>
      <c r="C120" s="33">
        <f t="shared" si="51"/>
        <v>6467</v>
      </c>
      <c r="D120" s="34">
        <v>7</v>
      </c>
      <c r="E120" s="35">
        <f t="shared" si="45"/>
        <v>2800</v>
      </c>
      <c r="F120" s="34">
        <v>12.09</v>
      </c>
      <c r="G120" s="34">
        <v>0.1</v>
      </c>
      <c r="H120" s="36">
        <f t="shared" si="52"/>
        <v>3667</v>
      </c>
    </row>
    <row r="121" spans="1:8" ht="18" customHeight="1">
      <c r="A121" s="31">
        <v>4</v>
      </c>
      <c r="B121" s="37" t="s">
        <v>234</v>
      </c>
      <c r="C121" s="33">
        <f t="shared" si="51"/>
        <v>2000</v>
      </c>
      <c r="D121" s="34">
        <v>5</v>
      </c>
      <c r="E121" s="35">
        <f t="shared" si="45"/>
        <v>2000</v>
      </c>
      <c r="F121" s="34"/>
      <c r="G121" s="34"/>
      <c r="H121" s="36">
        <f t="shared" si="52"/>
        <v>0</v>
      </c>
    </row>
    <row r="122" spans="1:8" ht="18" customHeight="1">
      <c r="A122" s="31">
        <v>5</v>
      </c>
      <c r="B122" s="37" t="s">
        <v>235</v>
      </c>
      <c r="C122" s="33">
        <f t="shared" si="51"/>
        <v>1276</v>
      </c>
      <c r="D122" s="34">
        <v>3</v>
      </c>
      <c r="E122" s="35">
        <f t="shared" si="45"/>
        <v>1200</v>
      </c>
      <c r="F122" s="34"/>
      <c r="G122" s="34">
        <v>0.19</v>
      </c>
      <c r="H122" s="36">
        <f t="shared" si="52"/>
        <v>76</v>
      </c>
    </row>
    <row r="123" spans="1:8" ht="18" customHeight="1">
      <c r="A123" s="31">
        <v>6</v>
      </c>
      <c r="B123" s="37" t="s">
        <v>236</v>
      </c>
      <c r="C123" s="33">
        <f t="shared" si="51"/>
        <v>1422</v>
      </c>
      <c r="D123" s="34">
        <v>2</v>
      </c>
      <c r="E123" s="35">
        <f t="shared" si="45"/>
        <v>800</v>
      </c>
      <c r="F123" s="34">
        <v>1.94</v>
      </c>
      <c r="G123" s="34">
        <v>0.1</v>
      </c>
      <c r="H123" s="36">
        <f t="shared" si="52"/>
        <v>622</v>
      </c>
    </row>
    <row r="124" spans="1:8" ht="18" customHeight="1">
      <c r="A124" s="31">
        <v>7</v>
      </c>
      <c r="B124" s="37" t="s">
        <v>73</v>
      </c>
      <c r="C124" s="33">
        <f t="shared" si="51"/>
        <v>600</v>
      </c>
      <c r="D124" s="34"/>
      <c r="E124" s="35">
        <f t="shared" si="45"/>
        <v>0</v>
      </c>
      <c r="F124" s="34">
        <v>2</v>
      </c>
      <c r="G124" s="34"/>
      <c r="H124" s="36">
        <f t="shared" si="52"/>
        <v>600</v>
      </c>
    </row>
    <row r="125" spans="1:8" ht="18" customHeight="1">
      <c r="A125" s="31">
        <v>8</v>
      </c>
      <c r="B125" s="37" t="s">
        <v>237</v>
      </c>
      <c r="C125" s="33">
        <f t="shared" si="51"/>
        <v>1200</v>
      </c>
      <c r="D125" s="34">
        <v>3</v>
      </c>
      <c r="E125" s="35">
        <f t="shared" si="45"/>
        <v>1200</v>
      </c>
      <c r="F125" s="34"/>
      <c r="G125" s="34"/>
      <c r="H125" s="36">
        <f t="shared" si="52"/>
        <v>0</v>
      </c>
    </row>
    <row r="126" spans="1:8" ht="14.25">
      <c r="A126" s="22"/>
      <c r="B126" s="22"/>
      <c r="H126" s="40"/>
    </row>
    <row r="127" spans="1:8" ht="14.25">
      <c r="A127" s="22"/>
      <c r="B127" s="22"/>
      <c r="H127" s="40"/>
    </row>
    <row r="128" spans="1:8" ht="14.25">
      <c r="A128" s="22"/>
      <c r="B128" s="22"/>
      <c r="H128" s="40"/>
    </row>
    <row r="129" spans="1:8" ht="14.25">
      <c r="A129" s="22"/>
      <c r="B129" s="22"/>
      <c r="H129" s="40"/>
    </row>
    <row r="130" spans="1:8" ht="14.25">
      <c r="A130" s="22"/>
      <c r="B130" s="22"/>
      <c r="H130" s="40"/>
    </row>
    <row r="131" spans="1:8" ht="14.25">
      <c r="A131" s="22"/>
      <c r="B131" s="22"/>
      <c r="H131" s="40"/>
    </row>
    <row r="132" spans="1:8" ht="14.25">
      <c r="A132" s="22"/>
      <c r="B132" s="22"/>
      <c r="H132" s="40"/>
    </row>
    <row r="133" spans="1:8" ht="14.25">
      <c r="A133" s="22"/>
      <c r="B133" s="22"/>
      <c r="H133" s="40"/>
    </row>
    <row r="134" spans="1:8" ht="14.25">
      <c r="A134" s="22"/>
      <c r="B134" s="22"/>
      <c r="H134" s="40"/>
    </row>
    <row r="135" spans="1:8" ht="14.25">
      <c r="A135" s="22"/>
      <c r="B135" s="22"/>
      <c r="H135" s="40"/>
    </row>
    <row r="136" spans="1:8" ht="14.25">
      <c r="A136" s="22"/>
      <c r="B136" s="22"/>
      <c r="H136" s="40"/>
    </row>
    <row r="137" spans="1:8" ht="14.25">
      <c r="A137" s="22"/>
      <c r="B137" s="22"/>
      <c r="H137" s="40"/>
    </row>
    <row r="138" spans="1:8" ht="14.25">
      <c r="A138" s="22"/>
      <c r="B138" s="22"/>
      <c r="H138" s="40"/>
    </row>
    <row r="139" spans="1:8" ht="14.25">
      <c r="A139" s="22"/>
      <c r="B139" s="22"/>
      <c r="H139" s="40"/>
    </row>
    <row r="140" spans="1:8" ht="14.25">
      <c r="A140" s="22"/>
      <c r="B140" s="22"/>
      <c r="H140" s="40"/>
    </row>
    <row r="141" spans="1:8" ht="14.25">
      <c r="A141" s="22"/>
      <c r="B141" s="22"/>
      <c r="H141" s="40"/>
    </row>
    <row r="142" spans="1:8" ht="14.25">
      <c r="A142" s="22"/>
      <c r="B142" s="22"/>
      <c r="H142" s="40"/>
    </row>
    <row r="143" spans="1:8" ht="14.25">
      <c r="A143" s="22"/>
      <c r="B143" s="22"/>
      <c r="H143" s="40"/>
    </row>
    <row r="144" spans="1:8" ht="14.25">
      <c r="A144" s="22"/>
      <c r="B144" s="22"/>
      <c r="H144" s="40"/>
    </row>
    <row r="145" spans="1:8" ht="14.25">
      <c r="A145" s="22"/>
      <c r="B145" s="22"/>
      <c r="H145" s="40"/>
    </row>
    <row r="146" spans="1:8" ht="14.25">
      <c r="A146" s="22"/>
      <c r="B146" s="22"/>
      <c r="H146" s="40"/>
    </row>
    <row r="147" spans="1:8" ht="14.25">
      <c r="A147" s="22"/>
      <c r="B147" s="22"/>
      <c r="H147" s="40"/>
    </row>
    <row r="148" spans="1:8" ht="14.25">
      <c r="A148" s="22"/>
      <c r="B148" s="22"/>
      <c r="H148" s="40"/>
    </row>
    <row r="149" spans="1:8" ht="14.25">
      <c r="A149" s="22"/>
      <c r="B149" s="22"/>
      <c r="H149" s="40"/>
    </row>
    <row r="150" spans="1:8" ht="14.25">
      <c r="A150" s="22"/>
      <c r="B150" s="22"/>
      <c r="H150" s="40"/>
    </row>
    <row r="151" spans="1:8" ht="14.25">
      <c r="A151" s="22"/>
      <c r="B151" s="22"/>
      <c r="H151" s="40"/>
    </row>
    <row r="152" spans="1:8" ht="14.25">
      <c r="A152" s="22"/>
      <c r="B152" s="22"/>
      <c r="H152" s="40"/>
    </row>
    <row r="153" spans="1:8" ht="14.25">
      <c r="A153" s="22"/>
      <c r="B153" s="22"/>
      <c r="H153" s="40"/>
    </row>
    <row r="154" spans="1:8" ht="14.25">
      <c r="A154" s="22"/>
      <c r="B154" s="22"/>
      <c r="H154" s="40"/>
    </row>
    <row r="155" spans="1:8" ht="14.25">
      <c r="A155" s="22"/>
      <c r="B155" s="22"/>
      <c r="H155" s="40"/>
    </row>
    <row r="156" spans="1:8" ht="14.25">
      <c r="A156" s="22"/>
      <c r="B156" s="22"/>
      <c r="H156" s="40"/>
    </row>
    <row r="157" spans="1:8" ht="14.25">
      <c r="A157" s="22"/>
      <c r="B157" s="22"/>
      <c r="H157" s="40"/>
    </row>
    <row r="158" spans="1:8" ht="14.25">
      <c r="A158" s="22"/>
      <c r="B158" s="22"/>
      <c r="H158" s="40"/>
    </row>
    <row r="159" spans="1:8" ht="14.25">
      <c r="A159" s="22"/>
      <c r="B159" s="22"/>
      <c r="H159" s="40"/>
    </row>
    <row r="160" spans="1:8" ht="14.25">
      <c r="A160" s="22"/>
      <c r="B160" s="22"/>
      <c r="H160" s="40"/>
    </row>
    <row r="161" spans="1:8" ht="14.25">
      <c r="A161" s="22"/>
      <c r="B161" s="22"/>
      <c r="H161" s="40"/>
    </row>
    <row r="162" spans="1:8" ht="14.25">
      <c r="A162" s="22"/>
      <c r="B162" s="22"/>
      <c r="H162" s="40"/>
    </row>
    <row r="163" spans="1:8" ht="14.25">
      <c r="A163" s="22"/>
      <c r="B163" s="22"/>
      <c r="H163" s="40"/>
    </row>
    <row r="164" spans="1:8" ht="14.25">
      <c r="A164" s="22"/>
      <c r="B164" s="22"/>
      <c r="H164" s="40"/>
    </row>
    <row r="165" spans="1:8" ht="14.25">
      <c r="A165" s="22"/>
      <c r="B165" s="22"/>
      <c r="H165" s="40"/>
    </row>
    <row r="166" spans="1:8" ht="14.25">
      <c r="A166" s="22"/>
      <c r="B166" s="22"/>
      <c r="H166" s="40"/>
    </row>
    <row r="167" spans="1:8" ht="14.25">
      <c r="A167" s="22"/>
      <c r="B167" s="22"/>
      <c r="H167" s="40"/>
    </row>
    <row r="168" spans="1:8" ht="14.25">
      <c r="A168" s="22"/>
      <c r="B168" s="22"/>
      <c r="H168" s="40"/>
    </row>
    <row r="169" spans="1:8" ht="14.25">
      <c r="A169" s="22"/>
      <c r="B169" s="22"/>
      <c r="H169" s="40"/>
    </row>
  </sheetData>
  <sheetProtection/>
  <mergeCells count="8">
    <mergeCell ref="A1:H1"/>
    <mergeCell ref="E2:H2"/>
    <mergeCell ref="D3:E3"/>
    <mergeCell ref="F3:H3"/>
    <mergeCell ref="A5:B5"/>
    <mergeCell ref="A3:A4"/>
    <mergeCell ref="B3:B4"/>
    <mergeCell ref="C3:C4"/>
  </mergeCells>
  <printOptions/>
  <pageMargins left="0.76" right="0.34" top="0.43" bottom="0.38" header="0.29" footer="0.21"/>
  <pageSetup horizontalDpi="600" verticalDpi="600" orientation="portrait" paperSize="9"/>
  <headerFooter scaleWithDoc="0" alignWithMargins="0">
    <oddHeader>&amp;L&amp;"宋体"&amp;12附件6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陈瑞</cp:lastModifiedBy>
  <cp:lastPrinted>2019-12-30T07:40:35Z</cp:lastPrinted>
  <dcterms:created xsi:type="dcterms:W3CDTF">1996-12-17T01:32:42Z</dcterms:created>
  <dcterms:modified xsi:type="dcterms:W3CDTF">2020-02-05T09:23:48Z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KSORubyTemplate">
    <vt:lpwstr>14</vt:lpwstr>
  </property>
  <property fmtid="{D5CDD505-2E9C-101B-9397-08002B2CF9AE}" pid="5" name="KSOReadingLayo">
    <vt:bool>true</vt:bool>
  </property>
</Properties>
</file>